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ocations" sheetId="1" r:id="rId4"/>
    <sheet state="visible" name="Copia de Allocations" sheetId="2" r:id="rId5"/>
  </sheets>
  <definedNames/>
  <calcPr/>
</workbook>
</file>

<file path=xl/sharedStrings.xml><?xml version="1.0" encoding="utf-8"?>
<sst xmlns="http://schemas.openxmlformats.org/spreadsheetml/2006/main" count="72" uniqueCount="38">
  <si>
    <t>Summaries</t>
  </si>
  <si>
    <t>Token Name</t>
  </si>
  <si>
    <t>$TEX</t>
  </si>
  <si>
    <t>Total Supply</t>
  </si>
  <si>
    <t>Inflation (%, 0 for fixed supply)</t>
  </si>
  <si>
    <t>Allocations</t>
  </si>
  <si>
    <t>Funding</t>
  </si>
  <si>
    <t>Token Allocation</t>
  </si>
  <si>
    <t>Token Percentage</t>
  </si>
  <si>
    <t>Raise Amount ($USD)</t>
  </si>
  <si>
    <t>Implied Price</t>
  </si>
  <si>
    <t>TGE (%)</t>
  </si>
  <si>
    <t>Cliff (Months)</t>
  </si>
  <si>
    <t>Vest (Months)</t>
  </si>
  <si>
    <t>SAFT 1 (closed)</t>
  </si>
  <si>
    <t>SAFT 2</t>
  </si>
  <si>
    <t>KOL Round</t>
  </si>
  <si>
    <t xml:space="preserve">Public Sale </t>
  </si>
  <si>
    <t>Total</t>
  </si>
  <si>
    <t>Other Allocations</t>
  </si>
  <si>
    <t>Public Treasury</t>
  </si>
  <si>
    <t>Community + Marketing</t>
  </si>
  <si>
    <t>Private Treasury</t>
  </si>
  <si>
    <t>Team</t>
  </si>
  <si>
    <t>Advisors</t>
  </si>
  <si>
    <t>SAFT 1</t>
  </si>
  <si>
    <t>Allocations Forecast</t>
  </si>
  <si>
    <t>Month</t>
  </si>
  <si>
    <t>%</t>
  </si>
  <si>
    <t>Total Investors %</t>
  </si>
  <si>
    <t>Total Team %</t>
  </si>
  <si>
    <t>Total Community %</t>
  </si>
  <si>
    <t>Circulating Supply</t>
  </si>
  <si>
    <t>Total Supply  %</t>
  </si>
  <si>
    <t>Circulating Supply Ex. Liquidity</t>
  </si>
  <si>
    <t>Monthly Inflation</t>
  </si>
  <si>
    <t>Cumulative Inflation</t>
  </si>
  <si>
    <t>Total Supply Inc. Inflation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</si>
</sst>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0"/>
  </numFmts>
  <fonts count="2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9.0"/>
      <color rgb="FF1F1F1F"/>
      <name val="&quot;Google Sans&quot;"/>
    </font>
    <font>
      <b/>
      <sz val="12.0"/>
      <color rgb="FF1C4587"/>
      <name val="Inter"/>
    </font>
    <font>
      <color theme="1"/>
      <name val="Inter"/>
    </font>
    <font>
      <b/>
      <color rgb="FFFFFFFF"/>
      <name val="Inter"/>
    </font>
    <font>
      <b/>
      <color theme="1"/>
      <name val="Inter"/>
    </font>
    <font>
      <color rgb="FFFFFFFF"/>
      <name val="Inter"/>
    </font>
    <font>
      <b/>
      <sz val="10.0"/>
      <color theme="1"/>
      <name val="Inter"/>
    </font>
    <font>
      <b/>
      <color rgb="FF3D85C6"/>
      <name val="Inter"/>
    </font>
    <font>
      <sz val="8.0"/>
      <color theme="1"/>
      <name val="Inter"/>
    </font>
    <font>
      <b/>
      <color rgb="FFCC0000"/>
      <name val="Inter"/>
    </font>
    <font>
      <sz val="10.0"/>
      <color rgb="FF000000"/>
      <name val="Inter"/>
    </font>
    <font>
      <b/>
      <color rgb="FFA64D79"/>
      <name val="Inter"/>
    </font>
    <font>
      <b/>
      <sz val="8.0"/>
      <color theme="1"/>
      <name val="Inter"/>
    </font>
    <font>
      <b/>
      <sz val="8.0"/>
      <color rgb="FF000000"/>
      <name val="Inter"/>
    </font>
    <font>
      <b/>
      <color rgb="FFF1C232"/>
      <name val="Inter"/>
    </font>
    <font>
      <b/>
      <color rgb="FF38761D"/>
      <name val="Inter"/>
    </font>
    <font>
      <b/>
      <color rgb="FFA4C2F4"/>
      <name val="Inter"/>
    </font>
    <font>
      <b/>
      <color theme="9"/>
      <name val="Inter"/>
    </font>
    <font>
      <b/>
      <color rgb="FF674EA7"/>
      <name val="Inter"/>
    </font>
    <font>
      <b/>
      <color rgb="FFFF990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1C1B4B"/>
        <bgColor rgb="FF1C1B4B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right style="thin">
        <color rgb="FFFFFFFF"/>
      </right>
      <top style="thin">
        <color rgb="FFFFFFFF"/>
      </top>
    </border>
    <border>
      <left style="thin">
        <color rgb="FFC9DAF8"/>
      </left>
      <right style="thin">
        <color rgb="FFC9DAF8"/>
      </right>
      <top style="thin">
        <color rgb="FFC9DAF8"/>
      </top>
    </border>
    <border>
      <left style="thin">
        <color rgb="FFC9DAF8"/>
      </left>
      <right style="thin">
        <color rgb="FFC9DAF8"/>
      </right>
      <bottom style="thin">
        <color rgb="FFC9DAF8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3" xfId="0" applyAlignment="1" applyBorder="1" applyFont="1" applyNumberFormat="1">
      <alignment readingOrder="0"/>
    </xf>
    <xf borderId="1" fillId="0" fontId="2" numFmtId="9" xfId="0" applyAlignment="1" applyBorder="1" applyFont="1" applyNumberFormat="1">
      <alignment readingOrder="0"/>
    </xf>
    <xf borderId="2" fillId="0" fontId="1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5" fillId="0" fontId="2" numFmtId="0" xfId="0" applyAlignment="1" applyBorder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Font="1" applyNumberFormat="1"/>
    <xf borderId="6" fillId="0" fontId="2" numFmtId="0" xfId="0" applyAlignment="1" applyBorder="1" applyFont="1">
      <alignment readingOrder="0"/>
    </xf>
    <xf borderId="0" fillId="0" fontId="3" numFmtId="0" xfId="0" applyAlignment="1" applyFont="1">
      <alignment vertical="bottom"/>
    </xf>
    <xf borderId="2" fillId="0" fontId="2" numFmtId="0" xfId="0" applyAlignment="1" applyBorder="1" applyFont="1">
      <alignment readingOrder="0"/>
    </xf>
    <xf borderId="3" fillId="0" fontId="2" numFmtId="3" xfId="0" applyBorder="1" applyFont="1" applyNumberFormat="1"/>
    <xf borderId="3" fillId="0" fontId="2" numFmtId="10" xfId="0" applyBorder="1" applyFont="1" applyNumberFormat="1"/>
    <xf borderId="3" fillId="0" fontId="2" numFmtId="164" xfId="0" applyBorder="1" applyFont="1" applyNumberFormat="1"/>
    <xf borderId="3" fillId="0" fontId="2" numFmtId="0" xfId="0" applyBorder="1" applyFont="1"/>
    <xf borderId="4" fillId="0" fontId="2" numFmtId="0" xfId="0" applyBorder="1" applyFont="1"/>
    <xf borderId="7" fillId="0" fontId="2" numFmtId="0" xfId="0" applyAlignment="1" applyBorder="1" applyFont="1">
      <alignment readingOrder="0"/>
    </xf>
    <xf borderId="8" fillId="0" fontId="2" numFmtId="3" xfId="0" applyAlignment="1" applyBorder="1" applyFont="1" applyNumberFormat="1">
      <alignment readingOrder="0"/>
    </xf>
    <xf borderId="8" fillId="0" fontId="2" numFmtId="10" xfId="0" applyAlignment="1" applyBorder="1" applyFont="1" applyNumberFormat="1">
      <alignment readingOrder="0"/>
    </xf>
    <xf borderId="8" fillId="2" fontId="2" numFmtId="0" xfId="0" applyBorder="1" applyFill="1" applyFont="1"/>
    <xf borderId="8" fillId="0" fontId="2" numFmtId="0" xfId="0" applyAlignment="1" applyBorder="1" applyFont="1">
      <alignment readingOrder="0"/>
    </xf>
    <xf borderId="9" fillId="0" fontId="2" numFmtId="0" xfId="0" applyAlignment="1" applyBorder="1" applyFont="1">
      <alignment readingOrder="0"/>
    </xf>
    <xf borderId="0" fillId="0" fontId="2" numFmtId="9" xfId="0" applyAlignment="1" applyFont="1" applyNumberFormat="1">
      <alignment readingOrder="0"/>
    </xf>
    <xf borderId="0" fillId="2" fontId="2" numFmtId="0" xfId="0" applyFont="1"/>
    <xf borderId="0" fillId="3" fontId="4" numFmtId="0" xfId="0" applyAlignment="1" applyFill="1" applyFont="1">
      <alignment readingOrder="0"/>
    </xf>
    <xf borderId="10" fillId="0" fontId="2" numFmtId="0" xfId="0" applyAlignment="1" applyBorder="1" applyFont="1">
      <alignment readingOrder="0"/>
    </xf>
    <xf borderId="11" fillId="0" fontId="2" numFmtId="3" xfId="0" applyAlignment="1" applyBorder="1" applyFont="1" applyNumberFormat="1">
      <alignment readingOrder="0"/>
    </xf>
    <xf borderId="11" fillId="0" fontId="2" numFmtId="10" xfId="0" applyAlignment="1" applyBorder="1" applyFont="1" applyNumberFormat="1">
      <alignment readingOrder="0"/>
    </xf>
    <xf borderId="11" fillId="2" fontId="2" numFmtId="0" xfId="0" applyBorder="1" applyFont="1"/>
    <xf borderId="11" fillId="0" fontId="2" numFmtId="0" xfId="0" applyAlignment="1" applyBorder="1" applyFont="1">
      <alignment readingOrder="0"/>
    </xf>
    <xf borderId="12" fillId="0" fontId="2" numFmtId="0" xfId="0" applyAlignment="1" applyBorder="1" applyFont="1">
      <alignment readingOrder="0"/>
    </xf>
    <xf borderId="6" fillId="0" fontId="2" numFmtId="0" xfId="0" applyBorder="1" applyFont="1"/>
    <xf borderId="0" fillId="0" fontId="2" numFmtId="3" xfId="0" applyFont="1" applyNumberFormat="1"/>
    <xf borderId="0" fillId="0" fontId="2" numFmtId="10" xfId="0" applyFont="1" applyNumberFormat="1"/>
    <xf borderId="0" fillId="0" fontId="1" numFmtId="10" xfId="0" applyFont="1" applyNumberFormat="1"/>
    <xf borderId="13" fillId="0" fontId="5" numFmtId="0" xfId="0" applyAlignment="1" applyBorder="1" applyFont="1">
      <alignment readingOrder="0"/>
    </xf>
    <xf borderId="13" fillId="0" fontId="6" numFmtId="0" xfId="0" applyBorder="1" applyFont="1"/>
    <xf borderId="14" fillId="0" fontId="6" numFmtId="0" xfId="0" applyBorder="1" applyFont="1"/>
    <xf borderId="15" fillId="4" fontId="7" numFmtId="0" xfId="0" applyAlignment="1" applyBorder="1" applyFill="1" applyFont="1">
      <alignment readingOrder="0"/>
    </xf>
    <xf borderId="15" fillId="0" fontId="8" numFmtId="0" xfId="0" applyAlignment="1" applyBorder="1" applyFont="1">
      <alignment horizontal="right" readingOrder="0"/>
    </xf>
    <xf borderId="16" fillId="0" fontId="6" numFmtId="0" xfId="0" applyBorder="1" applyFont="1"/>
    <xf borderId="14" fillId="3" fontId="6" numFmtId="0" xfId="0" applyBorder="1" applyFont="1"/>
    <xf borderId="15" fillId="0" fontId="8" numFmtId="3" xfId="0" applyAlignment="1" applyBorder="1" applyFont="1" applyNumberFormat="1">
      <alignment readingOrder="0"/>
    </xf>
    <xf borderId="15" fillId="0" fontId="6" numFmtId="9" xfId="0" applyAlignment="1" applyBorder="1" applyFont="1" applyNumberFormat="1">
      <alignment readingOrder="0"/>
    </xf>
    <xf borderId="17" fillId="0" fontId="6" numFmtId="0" xfId="0" applyBorder="1" applyFont="1"/>
    <xf borderId="14" fillId="0" fontId="5" numFmtId="0" xfId="0" applyAlignment="1" applyBorder="1" applyFont="1">
      <alignment readingOrder="0"/>
    </xf>
    <xf borderId="0" fillId="3" fontId="9" numFmtId="0" xfId="0" applyAlignment="1" applyFont="1">
      <alignment readingOrder="0"/>
    </xf>
    <xf borderId="16" fillId="3" fontId="6" numFmtId="0" xfId="0" applyBorder="1" applyFont="1"/>
    <xf borderId="14" fillId="3" fontId="6" numFmtId="0" xfId="0" applyAlignment="1" applyBorder="1" applyFont="1">
      <alignment readingOrder="0"/>
    </xf>
    <xf borderId="15" fillId="0" fontId="10" numFmtId="0" xfId="0" applyAlignment="1" applyBorder="1" applyFont="1">
      <alignment readingOrder="0"/>
    </xf>
    <xf borderId="15" fillId="4" fontId="9" numFmtId="0" xfId="0" applyAlignment="1" applyBorder="1" applyFont="1">
      <alignment readingOrder="0"/>
    </xf>
    <xf borderId="14" fillId="0" fontId="6" numFmtId="0" xfId="0" applyAlignment="1" applyBorder="1" applyFont="1">
      <alignment readingOrder="0"/>
    </xf>
    <xf borderId="15" fillId="0" fontId="6" numFmtId="0" xfId="0" applyAlignment="1" applyBorder="1" applyFont="1">
      <alignment readingOrder="0"/>
    </xf>
    <xf borderId="15" fillId="0" fontId="6" numFmtId="3" xfId="0" applyAlignment="1" applyBorder="1" applyFont="1" applyNumberFormat="1">
      <alignment readingOrder="0"/>
    </xf>
    <xf borderId="15" fillId="0" fontId="6" numFmtId="10" xfId="0" applyAlignment="1" applyBorder="1" applyFont="1" applyNumberFormat="1">
      <alignment readingOrder="0"/>
    </xf>
    <xf borderId="15" fillId="0" fontId="6" numFmtId="164" xfId="0" applyAlignment="1" applyBorder="1" applyFont="1" applyNumberFormat="1">
      <alignment readingOrder="0"/>
    </xf>
    <xf borderId="15" fillId="0" fontId="6" numFmtId="165" xfId="0" applyBorder="1" applyFont="1" applyNumberFormat="1"/>
    <xf borderId="14" fillId="0" fontId="6" numFmtId="10" xfId="0" applyAlignment="1" applyBorder="1" applyFont="1" applyNumberFormat="1">
      <alignment readingOrder="0"/>
    </xf>
    <xf borderId="16" fillId="0" fontId="8" numFmtId="0" xfId="0" applyAlignment="1" applyBorder="1" applyFont="1">
      <alignment horizontal="right" readingOrder="0"/>
    </xf>
    <xf borderId="14" fillId="0" fontId="8" numFmtId="0" xfId="0" applyAlignment="1" applyBorder="1" applyFont="1">
      <alignment horizontal="right" readingOrder="0"/>
    </xf>
    <xf borderId="17" fillId="0" fontId="6" numFmtId="0" xfId="0" applyAlignment="1" applyBorder="1" applyFont="1">
      <alignment readingOrder="0"/>
    </xf>
    <xf borderId="18" fillId="0" fontId="10" numFmtId="0" xfId="0" applyAlignment="1" applyBorder="1" applyFont="1">
      <alignment readingOrder="0"/>
    </xf>
    <xf borderId="19" fillId="0" fontId="6" numFmtId="0" xfId="0" applyBorder="1" applyFont="1"/>
    <xf borderId="18" fillId="0" fontId="6" numFmtId="0" xfId="0" applyBorder="1" applyFont="1"/>
    <xf borderId="13" fillId="0" fontId="10" numFmtId="0" xfId="0" applyAlignment="1" applyBorder="1" applyFont="1">
      <alignment readingOrder="0"/>
    </xf>
    <xf borderId="15" fillId="5" fontId="6" numFmtId="0" xfId="0" applyBorder="1" applyFill="1" applyFont="1"/>
    <xf borderId="14" fillId="0" fontId="6" numFmtId="9" xfId="0" applyAlignment="1" applyBorder="1" applyFont="1" applyNumberFormat="1">
      <alignment readingOrder="0"/>
    </xf>
    <xf borderId="20" fillId="0" fontId="6" numFmtId="0" xfId="0" applyAlignment="1" applyBorder="1" applyFont="1">
      <alignment readingOrder="0"/>
    </xf>
    <xf borderId="20" fillId="0" fontId="6" numFmtId="3" xfId="0" applyAlignment="1" applyBorder="1" applyFont="1" applyNumberFormat="1">
      <alignment readingOrder="0"/>
    </xf>
    <xf borderId="20" fillId="0" fontId="6" numFmtId="10" xfId="0" applyAlignment="1" applyBorder="1" applyFont="1" applyNumberFormat="1">
      <alignment readingOrder="0"/>
    </xf>
    <xf borderId="20" fillId="5" fontId="6" numFmtId="0" xfId="0" applyBorder="1" applyFont="1"/>
    <xf borderId="0" fillId="0" fontId="6" numFmtId="0" xfId="0" applyFont="1"/>
    <xf borderId="15" fillId="0" fontId="6" numFmtId="0" xfId="0" applyBorder="1" applyFont="1"/>
    <xf borderId="21" fillId="0" fontId="8" numFmtId="0" xfId="0" applyAlignment="1" applyBorder="1" applyFont="1">
      <alignment readingOrder="0"/>
    </xf>
    <xf borderId="21" fillId="0" fontId="8" numFmtId="3" xfId="0" applyBorder="1" applyFont="1" applyNumberFormat="1"/>
    <xf borderId="21" fillId="0" fontId="8" numFmtId="10" xfId="0" applyBorder="1" applyFont="1" applyNumberFormat="1"/>
    <xf borderId="21" fillId="0" fontId="6" numFmtId="0" xfId="0" applyBorder="1" applyFont="1"/>
    <xf borderId="14" fillId="0" fontId="8" numFmtId="0" xfId="0" applyAlignment="1" applyBorder="1" applyFont="1">
      <alignment readingOrder="0"/>
    </xf>
    <xf borderId="14" fillId="0" fontId="6" numFmtId="3" xfId="0" applyBorder="1" applyFont="1" applyNumberFormat="1"/>
    <xf borderId="14" fillId="0" fontId="6" numFmtId="10" xfId="0" applyBorder="1" applyFont="1" applyNumberFormat="1"/>
    <xf borderId="14" fillId="0" fontId="6" numFmtId="3" xfId="0" applyAlignment="1" applyBorder="1" applyFont="1" applyNumberFormat="1">
      <alignment readingOrder="0"/>
    </xf>
    <xf borderId="14" fillId="0" fontId="8" numFmtId="10" xfId="0" applyBorder="1" applyFont="1" applyNumberFormat="1"/>
    <xf borderId="14" fillId="6" fontId="8" numFmtId="0" xfId="0" applyAlignment="1" applyBorder="1" applyFill="1" applyFont="1">
      <alignment readingOrder="0"/>
    </xf>
    <xf borderId="14" fillId="6" fontId="8" numFmtId="0" xfId="0" applyBorder="1" applyFont="1"/>
    <xf borderId="14" fillId="0" fontId="11" numFmtId="3" xfId="0" applyAlignment="1" applyBorder="1" applyFont="1" applyNumberFormat="1">
      <alignment readingOrder="0"/>
    </xf>
    <xf borderId="14" fillId="7" fontId="12" numFmtId="0" xfId="0" applyAlignment="1" applyBorder="1" applyFill="1" applyFont="1">
      <alignment horizontal="right" readingOrder="0"/>
    </xf>
    <xf borderId="14" fillId="7" fontId="12" numFmtId="10" xfId="0" applyBorder="1" applyFont="1" applyNumberFormat="1"/>
    <xf borderId="14" fillId="0" fontId="12" numFmtId="0" xfId="0" applyBorder="1" applyFont="1"/>
    <xf borderId="14" fillId="0" fontId="13" numFmtId="3" xfId="0" applyAlignment="1" applyBorder="1" applyFont="1" applyNumberFormat="1">
      <alignment readingOrder="0"/>
    </xf>
    <xf borderId="14" fillId="3" fontId="14" numFmtId="3" xfId="0" applyBorder="1" applyFont="1" applyNumberFormat="1"/>
    <xf borderId="14" fillId="0" fontId="15" numFmtId="3" xfId="0" applyAlignment="1" applyBorder="1" applyFont="1" applyNumberFormat="1">
      <alignment readingOrder="0"/>
    </xf>
    <xf borderId="14" fillId="8" fontId="16" numFmtId="0" xfId="0" applyAlignment="1" applyBorder="1" applyFill="1" applyFont="1">
      <alignment horizontal="right" readingOrder="0"/>
    </xf>
    <xf borderId="14" fillId="8" fontId="17" numFmtId="10" xfId="0" applyBorder="1" applyFont="1" applyNumberFormat="1"/>
    <xf borderId="14" fillId="0" fontId="18" numFmtId="3" xfId="0" applyAlignment="1" applyBorder="1" applyFont="1" applyNumberFormat="1">
      <alignment readingOrder="0"/>
    </xf>
    <xf borderId="14" fillId="0" fontId="19" numFmtId="3" xfId="0" applyAlignment="1" applyBorder="1" applyFont="1" applyNumberFormat="1">
      <alignment readingOrder="0"/>
    </xf>
    <xf borderId="14" fillId="0" fontId="20" numFmtId="3" xfId="0" applyAlignment="1" applyBorder="1" applyFont="1" applyNumberFormat="1">
      <alignment readingOrder="0"/>
    </xf>
    <xf borderId="14" fillId="0" fontId="8" numFmtId="0" xfId="0" applyBorder="1" applyFont="1"/>
    <xf borderId="14" fillId="0" fontId="21" numFmtId="3" xfId="0" applyAlignment="1" applyBorder="1" applyFont="1" applyNumberFormat="1">
      <alignment readingOrder="0"/>
    </xf>
    <xf borderId="14" fillId="0" fontId="22" numFmtId="3" xfId="0" applyAlignment="1" applyBorder="1" applyFont="1" applyNumberFormat="1">
      <alignment readingOrder="0"/>
    </xf>
    <xf borderId="14" fillId="0" fontId="23" numFmtId="3" xfId="0" applyAlignment="1" applyBorder="1" applyFont="1" applyNumberFormat="1">
      <alignment readingOrder="0"/>
    </xf>
    <xf borderId="14" fillId="0" fontId="8" numFmtId="3" xfId="0" applyAlignment="1" applyBorder="1" applyFont="1" applyNumberFormat="1">
      <alignment readingOrder="0"/>
    </xf>
    <xf borderId="14" fillId="7" fontId="16" numFmtId="0" xfId="0" applyAlignment="1" applyBorder="1" applyFont="1">
      <alignment horizontal="right" readingOrder="0"/>
    </xf>
    <xf borderId="14" fillId="7" fontId="16" numFmtId="10" xfId="0" applyBorder="1" applyFont="1" applyNumberFormat="1"/>
    <xf borderId="14" fillId="0" fontId="16" numFmtId="0" xfId="0" applyBorder="1" applyFont="1"/>
    <xf borderId="14" fillId="3" fontId="14" numFmtId="3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chemeClr val="accent5"/>
                </a:solidFill>
                <a:latin typeface="+mn-lt"/>
              </a:defRPr>
            </a:pPr>
            <a:r>
              <a:rPr b="1" sz="2400">
                <a:solidFill>
                  <a:schemeClr val="accent5"/>
                </a:solidFill>
                <a:latin typeface="+mn-lt"/>
              </a:rPr>
              <a:t>Allocations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Allocations!$A$10:$A$21</c:f>
            </c:strRef>
          </c:cat>
          <c:val>
            <c:numRef>
              <c:f>Allocations!$C$10:$C$21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2400">
                <a:solidFill>
                  <a:srgbClr val="B7B7B7"/>
                </a:solidFill>
                <a:latin typeface="+mn-lt"/>
              </a:defRPr>
            </a:pPr>
            <a:r>
              <a:rPr b="0" sz="2400">
                <a:solidFill>
                  <a:srgbClr val="B7B7B7"/>
                </a:solidFill>
                <a:latin typeface="+mn-lt"/>
              </a:rPr>
              <a:t>Allocations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A64D79"/>
              </a:solidFill>
            </c:spPr>
          </c:dPt>
          <c:dPt>
            <c:idx val="3"/>
            <c:spPr>
              <a:solidFill>
                <a:srgbClr val="674EA7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FF9900"/>
              </a:solidFill>
            </c:spPr>
          </c:dPt>
          <c:dPt>
            <c:idx val="7"/>
            <c:spPr>
              <a:solidFill>
                <a:srgbClr val="6D9EEB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'Copia de Allocations'!$A$8:$A$19</c:f>
            </c:strRef>
          </c:cat>
          <c:val>
            <c:numRef>
              <c:f>'Copia de Allocations'!$C$8:$C$19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342900</xdr:colOff>
      <xdr:row>5</xdr:row>
      <xdr:rowOff>133350</xdr:rowOff>
    </xdr:from>
    <xdr:ext cx="7172325" cy="436245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200025</xdr:colOff>
      <xdr:row>3</xdr:row>
      <xdr:rowOff>133350</xdr:rowOff>
    </xdr:from>
    <xdr:ext cx="6143625" cy="375285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2" max="2" width="13.13"/>
    <col customWidth="1" min="3" max="3" width="14.38"/>
    <col customWidth="1" min="4" max="4" width="26.13"/>
    <col customWidth="1" min="13" max="15" width="10.25"/>
  </cols>
  <sheetData>
    <row r="1">
      <c r="A1" s="1" t="s">
        <v>0</v>
      </c>
    </row>
    <row r="3">
      <c r="A3" s="2" t="s">
        <v>1</v>
      </c>
      <c r="B3" s="3" t="s">
        <v>2</v>
      </c>
    </row>
    <row r="4">
      <c r="A4" s="2" t="s">
        <v>3</v>
      </c>
      <c r="B4" s="4">
        <v>1.0E8</v>
      </c>
    </row>
    <row r="5">
      <c r="A5" s="2" t="s">
        <v>4</v>
      </c>
      <c r="B5" s="5">
        <v>0.0</v>
      </c>
    </row>
    <row r="6">
      <c r="D6" s="1"/>
    </row>
    <row r="7">
      <c r="A7" s="1" t="s">
        <v>5</v>
      </c>
    </row>
    <row r="9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8" t="s">
        <v>13</v>
      </c>
      <c r="I9" s="1"/>
      <c r="J9" s="1"/>
      <c r="M9" s="9"/>
      <c r="N9" s="9"/>
      <c r="O9" s="9"/>
    </row>
    <row r="10">
      <c r="A10" s="10" t="s">
        <v>14</v>
      </c>
      <c r="B10" s="11">
        <v>2500000.0</v>
      </c>
      <c r="C10" s="12">
        <f t="shared" ref="C10:C13" si="1">B10/$B$4</f>
        <v>0.025</v>
      </c>
      <c r="D10" s="13">
        <v>300000.0</v>
      </c>
      <c r="E10" s="14">
        <f t="shared" ref="E10:E13" si="2">D10/B10</f>
        <v>0.12</v>
      </c>
      <c r="F10" s="12">
        <v>0.1</v>
      </c>
      <c r="G10" s="9">
        <v>0.0</v>
      </c>
      <c r="H10" s="15">
        <v>12.0</v>
      </c>
      <c r="K10" s="16"/>
      <c r="M10" s="12"/>
      <c r="O10" s="9"/>
    </row>
    <row r="11">
      <c r="A11" s="10" t="s">
        <v>15</v>
      </c>
      <c r="B11" s="11">
        <v>1.0E7</v>
      </c>
      <c r="C11" s="12">
        <f t="shared" si="1"/>
        <v>0.1</v>
      </c>
      <c r="D11" s="13">
        <v>1500000.0</v>
      </c>
      <c r="E11" s="14">
        <f t="shared" si="2"/>
        <v>0.15</v>
      </c>
      <c r="F11" s="12">
        <v>0.1</v>
      </c>
      <c r="G11" s="9">
        <v>3.0</v>
      </c>
      <c r="H11" s="15">
        <v>12.0</v>
      </c>
      <c r="K11" s="16"/>
      <c r="M11" s="12"/>
      <c r="O11" s="9"/>
    </row>
    <row r="12">
      <c r="A12" s="10" t="s">
        <v>16</v>
      </c>
      <c r="B12" s="11">
        <v>2500000.0</v>
      </c>
      <c r="C12" s="12">
        <f t="shared" si="1"/>
        <v>0.025</v>
      </c>
      <c r="D12" s="13">
        <v>500000.0</v>
      </c>
      <c r="E12" s="14">
        <f t="shared" si="2"/>
        <v>0.2</v>
      </c>
      <c r="F12" s="12">
        <v>0.1</v>
      </c>
      <c r="G12" s="9">
        <v>3.0</v>
      </c>
      <c r="H12" s="15">
        <v>12.0</v>
      </c>
      <c r="M12" s="12"/>
      <c r="O12" s="9"/>
    </row>
    <row r="13">
      <c r="A13" s="10" t="s">
        <v>17</v>
      </c>
      <c r="B13" s="11">
        <v>2000000.0</v>
      </c>
      <c r="C13" s="12">
        <f t="shared" si="1"/>
        <v>0.02</v>
      </c>
      <c r="D13" s="13">
        <v>500000.0</v>
      </c>
      <c r="E13" s="14">
        <f t="shared" si="2"/>
        <v>0.25</v>
      </c>
      <c r="F13" s="12">
        <v>0.2</v>
      </c>
      <c r="G13" s="9">
        <v>0.0</v>
      </c>
      <c r="H13" s="15">
        <v>6.0</v>
      </c>
      <c r="M13" s="12"/>
      <c r="O13" s="9"/>
    </row>
    <row r="14">
      <c r="A14" s="17" t="s">
        <v>18</v>
      </c>
      <c r="B14" s="18">
        <f t="shared" ref="B14:D14" si="3">SUM(B10:B13)</f>
        <v>17000000</v>
      </c>
      <c r="C14" s="19">
        <f t="shared" si="3"/>
        <v>0.17</v>
      </c>
      <c r="D14" s="20">
        <f t="shared" si="3"/>
        <v>2800000</v>
      </c>
      <c r="E14" s="21"/>
      <c r="F14" s="21"/>
      <c r="G14" s="21"/>
      <c r="H14" s="22"/>
    </row>
    <row r="16">
      <c r="A16" s="6" t="s">
        <v>19</v>
      </c>
      <c r="B16" s="21"/>
      <c r="C16" s="21"/>
      <c r="D16" s="21"/>
      <c r="E16" s="21"/>
      <c r="F16" s="21"/>
      <c r="G16" s="21"/>
      <c r="H16" s="22"/>
    </row>
    <row r="17">
      <c r="A17" s="23" t="s">
        <v>20</v>
      </c>
      <c r="B17" s="24">
        <v>4.0E7</v>
      </c>
      <c r="C17" s="25">
        <f t="shared" ref="C17:C21" si="4">B17/$B$4</f>
        <v>0.4</v>
      </c>
      <c r="D17" s="26"/>
      <c r="E17" s="26"/>
      <c r="F17" s="25">
        <v>1.0</v>
      </c>
      <c r="G17" s="27">
        <v>0.0</v>
      </c>
      <c r="H17" s="28">
        <v>0.0</v>
      </c>
      <c r="M17" s="29"/>
    </row>
    <row r="18">
      <c r="A18" s="10" t="s">
        <v>21</v>
      </c>
      <c r="B18" s="11">
        <v>1.0E7</v>
      </c>
      <c r="C18" s="12">
        <f t="shared" si="4"/>
        <v>0.1</v>
      </c>
      <c r="D18" s="30"/>
      <c r="E18" s="30"/>
      <c r="F18" s="12">
        <v>0.25</v>
      </c>
      <c r="G18" s="9">
        <v>0.0</v>
      </c>
      <c r="H18" s="15">
        <v>12.0</v>
      </c>
      <c r="M18" s="29"/>
    </row>
    <row r="19">
      <c r="A19" s="10" t="s">
        <v>22</v>
      </c>
      <c r="B19" s="11">
        <v>5000000.0</v>
      </c>
      <c r="C19" s="12">
        <f t="shared" si="4"/>
        <v>0.05</v>
      </c>
      <c r="D19" s="30"/>
      <c r="E19" s="30"/>
      <c r="F19" s="12">
        <v>0.0</v>
      </c>
      <c r="G19" s="9">
        <v>0.0</v>
      </c>
      <c r="H19" s="15">
        <v>18.0</v>
      </c>
      <c r="J19" s="31"/>
      <c r="M19" s="29"/>
    </row>
    <row r="20">
      <c r="A20" s="10" t="s">
        <v>23</v>
      </c>
      <c r="B20" s="11">
        <v>2.0E7</v>
      </c>
      <c r="C20" s="12">
        <f t="shared" si="4"/>
        <v>0.2</v>
      </c>
      <c r="D20" s="30"/>
      <c r="E20" s="30"/>
      <c r="F20" s="12">
        <v>0.0</v>
      </c>
      <c r="G20" s="9">
        <v>6.0</v>
      </c>
      <c r="H20" s="15">
        <v>24.0</v>
      </c>
    </row>
    <row r="21">
      <c r="A21" s="32" t="s">
        <v>24</v>
      </c>
      <c r="B21" s="33">
        <v>8000000.0</v>
      </c>
      <c r="C21" s="34">
        <f t="shared" si="4"/>
        <v>0.08</v>
      </c>
      <c r="D21" s="35"/>
      <c r="E21" s="35"/>
      <c r="F21" s="34">
        <v>0.0</v>
      </c>
      <c r="G21" s="36">
        <v>6.0</v>
      </c>
      <c r="H21" s="37">
        <v>12.0</v>
      </c>
    </row>
    <row r="22">
      <c r="H22" s="38"/>
    </row>
    <row r="23">
      <c r="A23" s="17" t="s">
        <v>3</v>
      </c>
      <c r="B23" s="18">
        <f t="shared" ref="B23:C23" si="5">SUM(B17:B21,B14)</f>
        <v>100000000</v>
      </c>
      <c r="C23" s="19">
        <f t="shared" si="5"/>
        <v>1</v>
      </c>
      <c r="D23" s="21"/>
      <c r="E23" s="21"/>
      <c r="F23" s="21"/>
      <c r="G23" s="21"/>
      <c r="H23" s="22"/>
    </row>
    <row r="27">
      <c r="M27" s="1"/>
      <c r="N27" s="1"/>
      <c r="O27" s="1"/>
    </row>
    <row r="29">
      <c r="N29" s="39"/>
      <c r="O29" s="40"/>
      <c r="P29" s="39"/>
    </row>
    <row r="30">
      <c r="N30" s="39"/>
      <c r="O30" s="40"/>
      <c r="P30" s="39"/>
    </row>
    <row r="31">
      <c r="N31" s="39"/>
      <c r="O31" s="40"/>
      <c r="P31" s="39"/>
    </row>
    <row r="32">
      <c r="N32" s="39"/>
      <c r="O32" s="40"/>
      <c r="P32" s="39"/>
    </row>
    <row r="33">
      <c r="N33" s="11"/>
      <c r="O33" s="29"/>
      <c r="P33" s="11"/>
    </row>
    <row r="34">
      <c r="N34" s="11"/>
      <c r="O34" s="29"/>
      <c r="P34" s="11"/>
    </row>
    <row r="35">
      <c r="N35" s="39"/>
      <c r="O35" s="40"/>
      <c r="P35" s="39"/>
    </row>
    <row r="36">
      <c r="N36" s="39"/>
      <c r="O36" s="40"/>
      <c r="P36" s="39"/>
    </row>
    <row r="37">
      <c r="N37" s="39"/>
      <c r="O37" s="40"/>
      <c r="P37" s="39"/>
    </row>
    <row r="38">
      <c r="N38" s="39"/>
      <c r="O38" s="40"/>
      <c r="P38" s="39"/>
    </row>
    <row r="40">
      <c r="N40" s="39"/>
    </row>
    <row r="42">
      <c r="N42" s="39"/>
      <c r="O42" s="40"/>
    </row>
    <row r="43">
      <c r="N43" s="39"/>
      <c r="O43" s="40"/>
    </row>
    <row r="44">
      <c r="N44" s="39"/>
      <c r="O44" s="40"/>
    </row>
    <row r="45">
      <c r="O45" s="41"/>
    </row>
  </sheetData>
  <mergeCells count="2">
    <mergeCell ref="I13:K13"/>
    <mergeCell ref="I21:K2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38"/>
    <col customWidth="1" min="2" max="2" width="15.5"/>
    <col customWidth="1" min="3" max="3" width="17.25"/>
    <col customWidth="1" min="4" max="4" width="20.0"/>
    <col customWidth="1" min="9" max="9" width="15.0"/>
    <col customWidth="1" min="10" max="10" width="14.88"/>
    <col customWidth="1" min="14" max="16" width="10.25"/>
  </cols>
  <sheetData>
    <row r="1">
      <c r="A1" s="42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</row>
    <row r="2">
      <c r="A2" s="45" t="s">
        <v>1</v>
      </c>
      <c r="B2" s="46" t="s">
        <v>2</v>
      </c>
      <c r="C2" s="47"/>
      <c r="D2" s="44"/>
      <c r="E2" s="44"/>
      <c r="F2" s="44"/>
      <c r="G2" s="44"/>
      <c r="H2" s="48"/>
      <c r="I2" s="48"/>
      <c r="J2" s="48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</row>
    <row r="3">
      <c r="A3" s="45" t="s">
        <v>3</v>
      </c>
      <c r="B3" s="49">
        <v>1.0E8</v>
      </c>
      <c r="C3" s="47"/>
      <c r="D3" s="44"/>
      <c r="E3" s="44"/>
      <c r="F3" s="44"/>
      <c r="G3" s="44"/>
      <c r="H3" s="48"/>
      <c r="I3" s="48"/>
      <c r="J3" s="48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</row>
    <row r="4">
      <c r="A4" s="45" t="s">
        <v>4</v>
      </c>
      <c r="B4" s="50">
        <v>0.0</v>
      </c>
      <c r="C4" s="47"/>
      <c r="D4" s="44"/>
      <c r="E4" s="44"/>
      <c r="F4" s="44"/>
      <c r="G4" s="44"/>
      <c r="H4" s="48"/>
      <c r="I4" s="48"/>
      <c r="J4" s="48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</row>
    <row r="5">
      <c r="A5" s="51"/>
      <c r="B5" s="51"/>
      <c r="C5" s="44"/>
      <c r="D5" s="44"/>
      <c r="E5" s="44"/>
      <c r="F5" s="44"/>
      <c r="G5" s="44"/>
      <c r="H5" s="44"/>
      <c r="I5" s="48"/>
      <c r="J5" s="48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</row>
    <row r="6">
      <c r="A6" s="52" t="s">
        <v>5</v>
      </c>
      <c r="B6" s="53"/>
      <c r="C6" s="44"/>
      <c r="D6" s="44"/>
      <c r="E6" s="44"/>
      <c r="F6" s="44"/>
      <c r="G6" s="44"/>
      <c r="H6" s="44"/>
      <c r="I6" s="48"/>
      <c r="J6" s="54"/>
      <c r="K6" s="48"/>
      <c r="L6" s="48"/>
      <c r="M6" s="48"/>
      <c r="N6" s="55"/>
      <c r="O6" s="55"/>
      <c r="P6" s="55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</row>
    <row r="7">
      <c r="A7" s="56" t="s">
        <v>6</v>
      </c>
      <c r="B7" s="57" t="s">
        <v>7</v>
      </c>
      <c r="C7" s="57" t="s">
        <v>8</v>
      </c>
      <c r="D7" s="57" t="s">
        <v>9</v>
      </c>
      <c r="E7" s="57" t="s">
        <v>10</v>
      </c>
      <c r="F7" s="57" t="s">
        <v>11</v>
      </c>
      <c r="G7" s="57" t="s">
        <v>12</v>
      </c>
      <c r="H7" s="57" t="s">
        <v>13</v>
      </c>
      <c r="I7" s="48"/>
      <c r="J7" s="47"/>
      <c r="K7" s="44"/>
      <c r="L7" s="44"/>
      <c r="M7" s="44"/>
      <c r="N7" s="58"/>
      <c r="O7" s="58"/>
      <c r="P7" s="58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</row>
    <row r="8">
      <c r="A8" s="59" t="s">
        <v>25</v>
      </c>
      <c r="B8" s="60">
        <v>2500000.0</v>
      </c>
      <c r="C8" s="61">
        <f t="shared" ref="C8:C11" si="1">B8/$B$3</f>
        <v>0.025</v>
      </c>
      <c r="D8" s="62">
        <v>300000.0</v>
      </c>
      <c r="E8" s="63">
        <f t="shared" ref="E8:E11" si="2">D8/B8</f>
        <v>0.12</v>
      </c>
      <c r="F8" s="61">
        <v>0.1</v>
      </c>
      <c r="G8" s="59">
        <v>0.0</v>
      </c>
      <c r="H8" s="59">
        <v>12.0</v>
      </c>
      <c r="I8" s="48"/>
      <c r="J8" s="47"/>
      <c r="K8" s="44"/>
      <c r="L8" s="44"/>
      <c r="M8" s="44"/>
      <c r="N8" s="64"/>
      <c r="O8" s="44"/>
      <c r="P8" s="58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</row>
    <row r="9">
      <c r="A9" s="59" t="s">
        <v>15</v>
      </c>
      <c r="B9" s="60">
        <v>1.0E7</v>
      </c>
      <c r="C9" s="61">
        <f t="shared" si="1"/>
        <v>0.1</v>
      </c>
      <c r="D9" s="62">
        <v>1500000.0</v>
      </c>
      <c r="E9" s="63">
        <f t="shared" si="2"/>
        <v>0.15</v>
      </c>
      <c r="F9" s="61">
        <v>0.1</v>
      </c>
      <c r="G9" s="59">
        <v>3.0</v>
      </c>
      <c r="H9" s="59">
        <v>12.0</v>
      </c>
      <c r="I9" s="48"/>
      <c r="J9" s="47"/>
      <c r="K9" s="44"/>
      <c r="L9" s="44"/>
      <c r="M9" s="44"/>
      <c r="N9" s="64"/>
      <c r="O9" s="44"/>
      <c r="P9" s="58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</row>
    <row r="10">
      <c r="A10" s="59" t="s">
        <v>16</v>
      </c>
      <c r="B10" s="60">
        <v>2500000.0</v>
      </c>
      <c r="C10" s="61">
        <f t="shared" si="1"/>
        <v>0.025</v>
      </c>
      <c r="D10" s="62">
        <v>500000.0</v>
      </c>
      <c r="E10" s="63">
        <f t="shared" si="2"/>
        <v>0.2</v>
      </c>
      <c r="F10" s="61">
        <v>0.1</v>
      </c>
      <c r="G10" s="59">
        <v>3.0</v>
      </c>
      <c r="H10" s="59">
        <v>12.0</v>
      </c>
      <c r="I10" s="55"/>
      <c r="J10" s="65"/>
      <c r="K10" s="66"/>
      <c r="L10" s="44"/>
      <c r="M10" s="44"/>
      <c r="N10" s="64"/>
      <c r="O10" s="44"/>
      <c r="P10" s="58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</row>
    <row r="11">
      <c r="A11" s="59" t="s">
        <v>17</v>
      </c>
      <c r="B11" s="60">
        <v>2000000.0</v>
      </c>
      <c r="C11" s="61">
        <f t="shared" si="1"/>
        <v>0.02</v>
      </c>
      <c r="D11" s="62">
        <v>500000.0</v>
      </c>
      <c r="E11" s="63">
        <f t="shared" si="2"/>
        <v>0.25</v>
      </c>
      <c r="F11" s="61">
        <v>0.2</v>
      </c>
      <c r="G11" s="59">
        <v>0.0</v>
      </c>
      <c r="H11" s="59">
        <v>6.0</v>
      </c>
      <c r="I11" s="48"/>
      <c r="J11" s="47"/>
      <c r="K11" s="44"/>
      <c r="L11" s="44"/>
      <c r="M11" s="44"/>
      <c r="N11" s="64"/>
      <c r="O11" s="44"/>
      <c r="P11" s="58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</row>
    <row r="12">
      <c r="A12" s="67"/>
      <c r="B12" s="47"/>
      <c r="C12" s="51"/>
      <c r="D12" s="51"/>
      <c r="E12" s="51"/>
      <c r="F12" s="51"/>
      <c r="G12" s="51"/>
      <c r="H12" s="51"/>
      <c r="I12" s="48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</row>
    <row r="13">
      <c r="A13" s="68"/>
      <c r="B13" s="69"/>
      <c r="C13" s="70"/>
      <c r="D13" s="70"/>
      <c r="E13" s="70"/>
      <c r="F13" s="70"/>
      <c r="G13" s="70"/>
      <c r="H13" s="70"/>
      <c r="I13" s="48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>
      <c r="A14" s="71" t="s">
        <v>19</v>
      </c>
      <c r="B14" s="43"/>
      <c r="C14" s="43"/>
      <c r="D14" s="43"/>
      <c r="E14" s="43"/>
      <c r="F14" s="43"/>
      <c r="G14" s="43"/>
      <c r="H14" s="43"/>
      <c r="I14" s="48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>
      <c r="A15" s="59" t="s">
        <v>20</v>
      </c>
      <c r="B15" s="60">
        <v>4.0E7</v>
      </c>
      <c r="C15" s="61">
        <f t="shared" ref="C15:C19" si="3">B15/$B$3</f>
        <v>0.4</v>
      </c>
      <c r="D15" s="72"/>
      <c r="E15" s="72"/>
      <c r="F15" s="61">
        <v>1.0</v>
      </c>
      <c r="G15" s="59">
        <v>0.0</v>
      </c>
      <c r="H15" s="59">
        <v>0.0</v>
      </c>
      <c r="I15" s="48"/>
      <c r="J15" s="47"/>
      <c r="K15" s="44"/>
      <c r="L15" s="44"/>
      <c r="M15" s="44"/>
      <c r="N15" s="7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</row>
    <row r="16">
      <c r="A16" s="59" t="s">
        <v>21</v>
      </c>
      <c r="B16" s="60">
        <v>1.0E7</v>
      </c>
      <c r="C16" s="61">
        <f t="shared" si="3"/>
        <v>0.1</v>
      </c>
      <c r="D16" s="72"/>
      <c r="E16" s="72"/>
      <c r="F16" s="61">
        <v>0.25</v>
      </c>
      <c r="G16" s="59">
        <v>0.0</v>
      </c>
      <c r="H16" s="59">
        <v>12.0</v>
      </c>
      <c r="I16" s="48"/>
      <c r="J16" s="47"/>
      <c r="K16" s="44"/>
      <c r="L16" s="44"/>
      <c r="M16" s="44"/>
      <c r="N16" s="7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</row>
    <row r="17">
      <c r="A17" s="59" t="s">
        <v>22</v>
      </c>
      <c r="B17" s="60">
        <v>5000000.0</v>
      </c>
      <c r="C17" s="61">
        <f t="shared" si="3"/>
        <v>0.05</v>
      </c>
      <c r="D17" s="72"/>
      <c r="E17" s="72"/>
      <c r="F17" s="61">
        <v>0.0</v>
      </c>
      <c r="G17" s="59">
        <v>0.0</v>
      </c>
      <c r="H17" s="59">
        <v>18.0</v>
      </c>
      <c r="I17" s="48"/>
      <c r="J17" s="47"/>
      <c r="K17" s="44"/>
      <c r="L17" s="44"/>
      <c r="M17" s="44"/>
      <c r="N17" s="7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</row>
    <row r="18">
      <c r="A18" s="59" t="s">
        <v>23</v>
      </c>
      <c r="B18" s="60">
        <v>2.0E7</v>
      </c>
      <c r="C18" s="61">
        <f t="shared" si="3"/>
        <v>0.2</v>
      </c>
      <c r="D18" s="72"/>
      <c r="E18" s="72"/>
      <c r="F18" s="61">
        <v>0.0</v>
      </c>
      <c r="G18" s="59">
        <v>6.0</v>
      </c>
      <c r="H18" s="59">
        <v>24.0</v>
      </c>
      <c r="I18" s="48"/>
      <c r="J18" s="65"/>
      <c r="K18" s="66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</row>
    <row r="19">
      <c r="A19" s="74" t="s">
        <v>24</v>
      </c>
      <c r="B19" s="75">
        <v>8000000.0</v>
      </c>
      <c r="C19" s="76">
        <f t="shared" si="3"/>
        <v>0.08</v>
      </c>
      <c r="D19" s="77"/>
      <c r="E19" s="77"/>
      <c r="F19" s="76">
        <v>0.0</v>
      </c>
      <c r="G19" s="74">
        <v>6.0</v>
      </c>
      <c r="H19" s="74">
        <v>12.0</v>
      </c>
      <c r="I19" s="48"/>
      <c r="J19" s="47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</row>
    <row r="20">
      <c r="A20" s="78"/>
      <c r="B20" s="78"/>
      <c r="C20" s="78"/>
      <c r="D20" s="78"/>
      <c r="E20" s="78"/>
      <c r="F20" s="78"/>
      <c r="G20" s="78"/>
      <c r="H20" s="79"/>
      <c r="I20" s="54"/>
      <c r="J20" s="47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</row>
    <row r="21">
      <c r="A21" s="80" t="s">
        <v>3</v>
      </c>
      <c r="B21" s="81">
        <f t="shared" ref="B21:C21" si="4">SUM(B15:B19,B8:B11)</f>
        <v>100000000</v>
      </c>
      <c r="C21" s="82">
        <f t="shared" si="4"/>
        <v>1</v>
      </c>
      <c r="D21" s="83"/>
      <c r="E21" s="83"/>
      <c r="F21" s="83"/>
      <c r="G21" s="83"/>
      <c r="H21" s="83"/>
      <c r="I21" s="48"/>
      <c r="J21" s="47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</row>
    <row r="22">
      <c r="A22" s="51"/>
      <c r="B22" s="51"/>
      <c r="C22" s="51"/>
      <c r="D22" s="51"/>
      <c r="E22" s="51"/>
      <c r="F22" s="51"/>
      <c r="G22" s="51"/>
      <c r="H22" s="51"/>
      <c r="I22" s="48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>
      <c r="A23" s="44"/>
      <c r="B23" s="44"/>
      <c r="C23" s="44"/>
      <c r="D23" s="44"/>
      <c r="E23" s="44"/>
      <c r="F23" s="44"/>
      <c r="G23" s="44"/>
      <c r="H23" s="44"/>
      <c r="I23" s="48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</row>
    <row r="24">
      <c r="A24" s="44"/>
      <c r="B24" s="44"/>
      <c r="C24" s="44"/>
      <c r="D24" s="44"/>
      <c r="E24" s="44"/>
      <c r="F24" s="44"/>
      <c r="G24" s="44"/>
      <c r="H24" s="44"/>
      <c r="I24" s="48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84"/>
      <c r="O25" s="84"/>
      <c r="P25" s="8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85"/>
      <c r="P27" s="86"/>
      <c r="Q27" s="85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85"/>
      <c r="P28" s="86"/>
      <c r="Q28" s="85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85"/>
      <c r="P29" s="86"/>
      <c r="Q29" s="85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85"/>
      <c r="P30" s="86"/>
      <c r="Q30" s="85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87"/>
      <c r="P31" s="73"/>
      <c r="Q31" s="87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87"/>
      <c r="P32" s="73"/>
      <c r="Q32" s="87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85"/>
      <c r="P33" s="86"/>
      <c r="Q33" s="85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85"/>
      <c r="P34" s="86"/>
      <c r="Q34" s="85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85"/>
      <c r="P35" s="86"/>
      <c r="Q35" s="85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85"/>
      <c r="P36" s="86"/>
      <c r="Q36" s="85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85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85"/>
      <c r="P40" s="86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85"/>
      <c r="P41" s="86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85"/>
      <c r="P42" s="86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88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>
      <c r="A46" s="84" t="s">
        <v>26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>
      <c r="A47" s="89" t="s">
        <v>27</v>
      </c>
      <c r="B47" s="89">
        <v>0.0</v>
      </c>
      <c r="C47" s="90">
        <v>1.0</v>
      </c>
      <c r="D47" s="90">
        <v>2.0</v>
      </c>
      <c r="E47" s="90">
        <v>3.0</v>
      </c>
      <c r="F47" s="90">
        <v>4.0</v>
      </c>
      <c r="G47" s="90">
        <v>5.0</v>
      </c>
      <c r="H47" s="90">
        <v>6.0</v>
      </c>
      <c r="I47" s="90">
        <v>7.0</v>
      </c>
      <c r="J47" s="90">
        <v>8.0</v>
      </c>
      <c r="K47" s="90">
        <v>9.0</v>
      </c>
      <c r="L47" s="90">
        <v>10.0</v>
      </c>
      <c r="M47" s="90">
        <v>11.0</v>
      </c>
      <c r="N47" s="90">
        <v>12.0</v>
      </c>
      <c r="O47" s="90">
        <v>13.0</v>
      </c>
      <c r="P47" s="90">
        <v>14.0</v>
      </c>
      <c r="Q47" s="90">
        <v>15.0</v>
      </c>
      <c r="R47" s="90">
        <v>16.0</v>
      </c>
      <c r="S47" s="90">
        <v>17.0</v>
      </c>
      <c r="T47" s="90">
        <v>18.0</v>
      </c>
      <c r="U47" s="90">
        <v>19.0</v>
      </c>
      <c r="V47" s="90">
        <v>20.0</v>
      </c>
      <c r="W47" s="90">
        <v>21.0</v>
      </c>
      <c r="X47" s="90">
        <v>22.0</v>
      </c>
      <c r="Y47" s="90">
        <v>23.0</v>
      </c>
      <c r="Z47" s="90">
        <v>24.0</v>
      </c>
      <c r="AA47" s="90">
        <v>25.0</v>
      </c>
      <c r="AB47" s="90">
        <v>26.0</v>
      </c>
      <c r="AC47" s="90">
        <v>27.0</v>
      </c>
      <c r="AD47" s="90">
        <v>28.0</v>
      </c>
      <c r="AE47" s="90">
        <v>29.0</v>
      </c>
      <c r="AF47" s="90">
        <v>30.0</v>
      </c>
      <c r="AG47" s="90">
        <v>31.0</v>
      </c>
      <c r="AH47" s="90">
        <v>32.0</v>
      </c>
      <c r="AI47" s="90">
        <v>33.0</v>
      </c>
      <c r="AJ47" s="90">
        <v>34.0</v>
      </c>
      <c r="AK47" s="90">
        <v>35.0</v>
      </c>
      <c r="AL47" s="90">
        <v>36.0</v>
      </c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>
      <c r="A48" s="91" t="str">
        <f>A8</f>
        <v>SAFT 1</v>
      </c>
      <c r="B48" s="85">
        <f>B8*F8</f>
        <v>250000</v>
      </c>
      <c r="C48" s="85">
        <f t="shared" ref="C48:N48" si="5">IFS(AND(C47-$G$8&gt;0,C47-$H$8-$G$8&lt;=0),B48+C73+(1-$F$8)*$B$8/$H$8,OR(C47-$H$8-$G$8&gt;0,C47-$G$8&lt;=0),B48+C73)</f>
        <v>437500</v>
      </c>
      <c r="D48" s="85">
        <f t="shared" si="5"/>
        <v>625000</v>
      </c>
      <c r="E48" s="85">
        <f t="shared" si="5"/>
        <v>812500</v>
      </c>
      <c r="F48" s="85">
        <f t="shared" si="5"/>
        <v>1000000</v>
      </c>
      <c r="G48" s="85">
        <f t="shared" si="5"/>
        <v>1187500</v>
      </c>
      <c r="H48" s="85">
        <f t="shared" si="5"/>
        <v>1375000</v>
      </c>
      <c r="I48" s="85">
        <f t="shared" si="5"/>
        <v>1562500</v>
      </c>
      <c r="J48" s="85">
        <f t="shared" si="5"/>
        <v>1750000</v>
      </c>
      <c r="K48" s="85">
        <f t="shared" si="5"/>
        <v>1937500</v>
      </c>
      <c r="L48" s="85">
        <f t="shared" si="5"/>
        <v>2125000</v>
      </c>
      <c r="M48" s="85">
        <f t="shared" si="5"/>
        <v>2312500</v>
      </c>
      <c r="N48" s="85">
        <f t="shared" si="5"/>
        <v>2500000</v>
      </c>
      <c r="O48" s="85">
        <f t="shared" ref="O48:AL48" si="6">IFS(AND(O47-$G$8&gt;0,O47-$H$8-$G$8&lt;=0),N48+$I$8*O73+(1-$F$8)*$B$8/$H$8,OR(O47-$H$8-$G$8&gt;0,O47-$G$8&lt;=0),N48+$I$8*O73)</f>
        <v>2500000</v>
      </c>
      <c r="P48" s="85">
        <f t="shared" si="6"/>
        <v>2500000</v>
      </c>
      <c r="Q48" s="85">
        <f t="shared" si="6"/>
        <v>2500000</v>
      </c>
      <c r="R48" s="85">
        <f t="shared" si="6"/>
        <v>2500000</v>
      </c>
      <c r="S48" s="85">
        <f t="shared" si="6"/>
        <v>2500000</v>
      </c>
      <c r="T48" s="85">
        <f t="shared" si="6"/>
        <v>2500000</v>
      </c>
      <c r="U48" s="85">
        <f t="shared" si="6"/>
        <v>2500000</v>
      </c>
      <c r="V48" s="85">
        <f t="shared" si="6"/>
        <v>2500000</v>
      </c>
      <c r="W48" s="85">
        <f t="shared" si="6"/>
        <v>2500000</v>
      </c>
      <c r="X48" s="85">
        <f t="shared" si="6"/>
        <v>2500000</v>
      </c>
      <c r="Y48" s="85">
        <f t="shared" si="6"/>
        <v>2500000</v>
      </c>
      <c r="Z48" s="85">
        <f t="shared" si="6"/>
        <v>2500000</v>
      </c>
      <c r="AA48" s="85">
        <f t="shared" si="6"/>
        <v>2500000</v>
      </c>
      <c r="AB48" s="85">
        <f t="shared" si="6"/>
        <v>2500000</v>
      </c>
      <c r="AC48" s="85">
        <f t="shared" si="6"/>
        <v>2500000</v>
      </c>
      <c r="AD48" s="85">
        <f t="shared" si="6"/>
        <v>2500000</v>
      </c>
      <c r="AE48" s="85">
        <f t="shared" si="6"/>
        <v>2500000</v>
      </c>
      <c r="AF48" s="85">
        <f t="shared" si="6"/>
        <v>2500000</v>
      </c>
      <c r="AG48" s="85">
        <f t="shared" si="6"/>
        <v>2500000</v>
      </c>
      <c r="AH48" s="85">
        <f t="shared" si="6"/>
        <v>2500000</v>
      </c>
      <c r="AI48" s="85">
        <f t="shared" si="6"/>
        <v>2500000</v>
      </c>
      <c r="AJ48" s="85">
        <f t="shared" si="6"/>
        <v>2500000</v>
      </c>
      <c r="AK48" s="85">
        <f t="shared" si="6"/>
        <v>2500000</v>
      </c>
      <c r="AL48" s="85">
        <f t="shared" si="6"/>
        <v>2500000</v>
      </c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85"/>
      <c r="BD48" s="85"/>
      <c r="BE48" s="85"/>
      <c r="BF48" s="85"/>
      <c r="BG48" s="85"/>
    </row>
    <row r="49" ht="12.75" customHeight="1">
      <c r="A49" s="92" t="s">
        <v>28</v>
      </c>
      <c r="B49" s="93">
        <f t="shared" ref="B49:AL49" si="7">B48/B69</f>
        <v>0.005630630631</v>
      </c>
      <c r="C49" s="93">
        <f t="shared" si="7"/>
        <v>0.009561390196</v>
      </c>
      <c r="D49" s="93">
        <f t="shared" si="7"/>
        <v>0.01326572726</v>
      </c>
      <c r="E49" s="93">
        <f t="shared" si="7"/>
        <v>0.01676265796</v>
      </c>
      <c r="F49" s="93">
        <f t="shared" si="7"/>
        <v>0.01969850346</v>
      </c>
      <c r="G49" s="93">
        <f t="shared" si="7"/>
        <v>0.02238044133</v>
      </c>
      <c r="H49" s="93">
        <f t="shared" si="7"/>
        <v>0.02484004516</v>
      </c>
      <c r="I49" s="93">
        <f t="shared" si="7"/>
        <v>0.02653614813</v>
      </c>
      <c r="J49" s="93">
        <f t="shared" si="7"/>
        <v>0.02804050295</v>
      </c>
      <c r="K49" s="93">
        <f t="shared" si="7"/>
        <v>0.02938388626</v>
      </c>
      <c r="L49" s="93">
        <f t="shared" si="7"/>
        <v>0.03059082275</v>
      </c>
      <c r="M49" s="93">
        <f t="shared" si="7"/>
        <v>0.03168109599</v>
      </c>
      <c r="N49" s="93">
        <f t="shared" si="7"/>
        <v>0.03267084127</v>
      </c>
      <c r="O49" s="93">
        <f t="shared" si="7"/>
        <v>0.03155127082</v>
      </c>
      <c r="P49" s="93">
        <f t="shared" si="7"/>
        <v>0.03050588933</v>
      </c>
      <c r="Q49" s="93">
        <f t="shared" si="7"/>
        <v>0.02952755906</v>
      </c>
      <c r="R49" s="93">
        <f t="shared" si="7"/>
        <v>0.02892030848</v>
      </c>
      <c r="S49" s="93">
        <f t="shared" si="7"/>
        <v>0.02833753149</v>
      </c>
      <c r="T49" s="93">
        <f t="shared" si="7"/>
        <v>0.02777777778</v>
      </c>
      <c r="U49" s="93">
        <f t="shared" si="7"/>
        <v>0.02752293578</v>
      </c>
      <c r="V49" s="93">
        <f t="shared" si="7"/>
        <v>0.02727272727</v>
      </c>
      <c r="W49" s="93">
        <f t="shared" si="7"/>
        <v>0.02702702703</v>
      </c>
      <c r="X49" s="93">
        <f t="shared" si="7"/>
        <v>0.02678571429</v>
      </c>
      <c r="Y49" s="93">
        <f t="shared" si="7"/>
        <v>0.02654867257</v>
      </c>
      <c r="Z49" s="93">
        <f t="shared" si="7"/>
        <v>0.02631578947</v>
      </c>
      <c r="AA49" s="93">
        <f t="shared" si="7"/>
        <v>0.02608695652</v>
      </c>
      <c r="AB49" s="93">
        <f t="shared" si="7"/>
        <v>0.02586206897</v>
      </c>
      <c r="AC49" s="93">
        <f t="shared" si="7"/>
        <v>0.02564102564</v>
      </c>
      <c r="AD49" s="93">
        <f t="shared" si="7"/>
        <v>0.02542372881</v>
      </c>
      <c r="AE49" s="93">
        <f t="shared" si="7"/>
        <v>0.02521008403</v>
      </c>
      <c r="AF49" s="93">
        <f t="shared" si="7"/>
        <v>0.025</v>
      </c>
      <c r="AG49" s="93">
        <f t="shared" si="7"/>
        <v>0.025</v>
      </c>
      <c r="AH49" s="93">
        <f t="shared" si="7"/>
        <v>0.025</v>
      </c>
      <c r="AI49" s="93">
        <f t="shared" si="7"/>
        <v>0.025</v>
      </c>
      <c r="AJ49" s="93">
        <f t="shared" si="7"/>
        <v>0.025</v>
      </c>
      <c r="AK49" s="93">
        <f t="shared" si="7"/>
        <v>0.025</v>
      </c>
      <c r="AL49" s="93">
        <f t="shared" si="7"/>
        <v>0.025</v>
      </c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94"/>
      <c r="BD49" s="94"/>
      <c r="BE49" s="94"/>
      <c r="BF49" s="94"/>
      <c r="BG49" s="94"/>
    </row>
    <row r="50">
      <c r="A50" s="95" t="str">
        <f>A9</f>
        <v>SAFT 2</v>
      </c>
      <c r="B50" s="85">
        <f>B9*F9</f>
        <v>1000000</v>
      </c>
      <c r="C50" s="96">
        <f t="shared" ref="C50:AL50" si="8">IFS(AND(C$47-$G$9&gt;0,C$47-$H$9-$G$9&lt;=0),B50+$I$9*C73+(1-$F$9)*$B$9/$H$9,OR(C$47-$H$9-$G$9&gt;0,C$47-$G$9&lt;=0),B50+$I$9*C73)</f>
        <v>1000000</v>
      </c>
      <c r="D50" s="96">
        <f t="shared" si="8"/>
        <v>1000000</v>
      </c>
      <c r="E50" s="96">
        <f t="shared" si="8"/>
        <v>1000000</v>
      </c>
      <c r="F50" s="96">
        <f t="shared" si="8"/>
        <v>1750000</v>
      </c>
      <c r="G50" s="96">
        <f t="shared" si="8"/>
        <v>2500000</v>
      </c>
      <c r="H50" s="96">
        <f t="shared" si="8"/>
        <v>3250000</v>
      </c>
      <c r="I50" s="96">
        <f t="shared" si="8"/>
        <v>4000000</v>
      </c>
      <c r="J50" s="96">
        <f t="shared" si="8"/>
        <v>4750000</v>
      </c>
      <c r="K50" s="96">
        <f t="shared" si="8"/>
        <v>5500000</v>
      </c>
      <c r="L50" s="96">
        <f t="shared" si="8"/>
        <v>6250000</v>
      </c>
      <c r="M50" s="96">
        <f t="shared" si="8"/>
        <v>7000000</v>
      </c>
      <c r="N50" s="96">
        <f t="shared" si="8"/>
        <v>7750000</v>
      </c>
      <c r="O50" s="96">
        <f t="shared" si="8"/>
        <v>8500000</v>
      </c>
      <c r="P50" s="96">
        <f t="shared" si="8"/>
        <v>9250000</v>
      </c>
      <c r="Q50" s="96">
        <f t="shared" si="8"/>
        <v>10000000</v>
      </c>
      <c r="R50" s="96">
        <f t="shared" si="8"/>
        <v>10000000</v>
      </c>
      <c r="S50" s="96">
        <f t="shared" si="8"/>
        <v>10000000</v>
      </c>
      <c r="T50" s="96">
        <f t="shared" si="8"/>
        <v>10000000</v>
      </c>
      <c r="U50" s="96">
        <f t="shared" si="8"/>
        <v>10000000</v>
      </c>
      <c r="V50" s="96">
        <f t="shared" si="8"/>
        <v>10000000</v>
      </c>
      <c r="W50" s="96">
        <f t="shared" si="8"/>
        <v>10000000</v>
      </c>
      <c r="X50" s="96">
        <f t="shared" si="8"/>
        <v>10000000</v>
      </c>
      <c r="Y50" s="96">
        <f t="shared" si="8"/>
        <v>10000000</v>
      </c>
      <c r="Z50" s="96">
        <f t="shared" si="8"/>
        <v>10000000</v>
      </c>
      <c r="AA50" s="96">
        <f t="shared" si="8"/>
        <v>10000000</v>
      </c>
      <c r="AB50" s="96">
        <f t="shared" si="8"/>
        <v>10000000</v>
      </c>
      <c r="AC50" s="96">
        <f t="shared" si="8"/>
        <v>10000000</v>
      </c>
      <c r="AD50" s="96">
        <f t="shared" si="8"/>
        <v>10000000</v>
      </c>
      <c r="AE50" s="96">
        <f t="shared" si="8"/>
        <v>10000000</v>
      </c>
      <c r="AF50" s="96">
        <f t="shared" si="8"/>
        <v>10000000</v>
      </c>
      <c r="AG50" s="96">
        <f t="shared" si="8"/>
        <v>10000000</v>
      </c>
      <c r="AH50" s="96">
        <f t="shared" si="8"/>
        <v>10000000</v>
      </c>
      <c r="AI50" s="96">
        <f t="shared" si="8"/>
        <v>10000000</v>
      </c>
      <c r="AJ50" s="96">
        <f t="shared" si="8"/>
        <v>10000000</v>
      </c>
      <c r="AK50" s="96">
        <f t="shared" si="8"/>
        <v>10000000</v>
      </c>
      <c r="AL50" s="96">
        <f t="shared" si="8"/>
        <v>10000000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85"/>
      <c r="BD50" s="85"/>
      <c r="BE50" s="85"/>
      <c r="BF50" s="85"/>
      <c r="BG50" s="85"/>
    </row>
    <row r="51" ht="12.75" customHeight="1">
      <c r="A51" s="92" t="s">
        <v>28</v>
      </c>
      <c r="B51" s="93">
        <f t="shared" ref="B51:AL51" si="9">B50/B69</f>
        <v>0.02252252252</v>
      </c>
      <c r="C51" s="93">
        <f t="shared" si="9"/>
        <v>0.02185460616</v>
      </c>
      <c r="D51" s="93">
        <f t="shared" si="9"/>
        <v>0.02122516361</v>
      </c>
      <c r="E51" s="93">
        <f t="shared" si="9"/>
        <v>0.02063096364</v>
      </c>
      <c r="F51" s="93">
        <f t="shared" si="9"/>
        <v>0.03447238106</v>
      </c>
      <c r="G51" s="93">
        <f t="shared" si="9"/>
        <v>0.04711671858</v>
      </c>
      <c r="H51" s="93">
        <f t="shared" si="9"/>
        <v>0.05871283402</v>
      </c>
      <c r="I51" s="93">
        <f t="shared" si="9"/>
        <v>0.06793253921</v>
      </c>
      <c r="J51" s="93">
        <f t="shared" si="9"/>
        <v>0.07610993658</v>
      </c>
      <c r="K51" s="93">
        <f t="shared" si="9"/>
        <v>0.08341232227</v>
      </c>
      <c r="L51" s="93">
        <f t="shared" si="9"/>
        <v>0.0899730081</v>
      </c>
      <c r="M51" s="93">
        <f t="shared" si="9"/>
        <v>0.09589953382</v>
      </c>
      <c r="N51" s="93">
        <f t="shared" si="9"/>
        <v>0.1012796079</v>
      </c>
      <c r="O51" s="93">
        <f t="shared" si="9"/>
        <v>0.1072743208</v>
      </c>
      <c r="P51" s="93">
        <f t="shared" si="9"/>
        <v>0.1128717905</v>
      </c>
      <c r="Q51" s="93">
        <f t="shared" si="9"/>
        <v>0.1181102362</v>
      </c>
      <c r="R51" s="93">
        <f t="shared" si="9"/>
        <v>0.1156812339</v>
      </c>
      <c r="S51" s="93">
        <f t="shared" si="9"/>
        <v>0.1133501259</v>
      </c>
      <c r="T51" s="93">
        <f t="shared" si="9"/>
        <v>0.1111111111</v>
      </c>
      <c r="U51" s="93">
        <f t="shared" si="9"/>
        <v>0.1100917431</v>
      </c>
      <c r="V51" s="93">
        <f t="shared" si="9"/>
        <v>0.1090909091</v>
      </c>
      <c r="W51" s="93">
        <f t="shared" si="9"/>
        <v>0.1081081081</v>
      </c>
      <c r="X51" s="93">
        <f t="shared" si="9"/>
        <v>0.1071428571</v>
      </c>
      <c r="Y51" s="93">
        <f t="shared" si="9"/>
        <v>0.1061946903</v>
      </c>
      <c r="Z51" s="93">
        <f t="shared" si="9"/>
        <v>0.1052631579</v>
      </c>
      <c r="AA51" s="93">
        <f t="shared" si="9"/>
        <v>0.1043478261</v>
      </c>
      <c r="AB51" s="93">
        <f t="shared" si="9"/>
        <v>0.1034482759</v>
      </c>
      <c r="AC51" s="93">
        <f t="shared" si="9"/>
        <v>0.1025641026</v>
      </c>
      <c r="AD51" s="93">
        <f t="shared" si="9"/>
        <v>0.1016949153</v>
      </c>
      <c r="AE51" s="93">
        <f t="shared" si="9"/>
        <v>0.1008403361</v>
      </c>
      <c r="AF51" s="93">
        <f t="shared" si="9"/>
        <v>0.1</v>
      </c>
      <c r="AG51" s="93">
        <f t="shared" si="9"/>
        <v>0.1</v>
      </c>
      <c r="AH51" s="93">
        <f t="shared" si="9"/>
        <v>0.1</v>
      </c>
      <c r="AI51" s="93">
        <f t="shared" si="9"/>
        <v>0.1</v>
      </c>
      <c r="AJ51" s="93">
        <f t="shared" si="9"/>
        <v>0.1</v>
      </c>
      <c r="AK51" s="93">
        <f t="shared" si="9"/>
        <v>0.1</v>
      </c>
      <c r="AL51" s="93">
        <f t="shared" si="9"/>
        <v>0.1</v>
      </c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94"/>
      <c r="BD51" s="94"/>
      <c r="BE51" s="94"/>
      <c r="BF51" s="94"/>
      <c r="BG51" s="94"/>
    </row>
    <row r="52">
      <c r="A52" s="97" t="s">
        <v>16</v>
      </c>
      <c r="B52" s="85">
        <f>B10*F10</f>
        <v>250000</v>
      </c>
      <c r="C52" s="96">
        <f t="shared" ref="C52:E52" si="10">IFS(AND(C$47-$G$9&gt;0,C$47-$H$9-$G$9&lt;=0),B52+$I$9*C75+(1-$F$9)*$B$9/$H$9,OR(C$47-$H$9-$G$9&gt;0,C$47-$G$9&lt;=0),B52+$I$9*C75)</f>
        <v>250000</v>
      </c>
      <c r="D52" s="96">
        <f t="shared" si="10"/>
        <v>250000</v>
      </c>
      <c r="E52" s="96">
        <f t="shared" si="10"/>
        <v>250000</v>
      </c>
      <c r="F52" s="96">
        <f t="shared" ref="F52:AL52" si="11">IFS(AND(F$47-$G$10&gt;0,F$47-$H$10-$G$10&lt;=0),E52+$I$10*F75+(1-$F$10)*$B$10/$H$10,OR(F$47-$H$10-$G$10&gt;0,F$47-$G$10&lt;=0),E52+$I$10*F75)</f>
        <v>437500</v>
      </c>
      <c r="G52" s="96">
        <f t="shared" si="11"/>
        <v>625000</v>
      </c>
      <c r="H52" s="96">
        <f t="shared" si="11"/>
        <v>812500</v>
      </c>
      <c r="I52" s="96">
        <f t="shared" si="11"/>
        <v>1000000</v>
      </c>
      <c r="J52" s="96">
        <f t="shared" si="11"/>
        <v>1187500</v>
      </c>
      <c r="K52" s="96">
        <f t="shared" si="11"/>
        <v>1375000</v>
      </c>
      <c r="L52" s="96">
        <f t="shared" si="11"/>
        <v>1562500</v>
      </c>
      <c r="M52" s="96">
        <f t="shared" si="11"/>
        <v>1750000</v>
      </c>
      <c r="N52" s="96">
        <f t="shared" si="11"/>
        <v>1937500</v>
      </c>
      <c r="O52" s="96">
        <f t="shared" si="11"/>
        <v>2125000</v>
      </c>
      <c r="P52" s="96">
        <f t="shared" si="11"/>
        <v>2312500</v>
      </c>
      <c r="Q52" s="96">
        <f t="shared" si="11"/>
        <v>2500000</v>
      </c>
      <c r="R52" s="96">
        <f t="shared" si="11"/>
        <v>2500000</v>
      </c>
      <c r="S52" s="96">
        <f t="shared" si="11"/>
        <v>2500000</v>
      </c>
      <c r="T52" s="96">
        <f t="shared" si="11"/>
        <v>2500000</v>
      </c>
      <c r="U52" s="96">
        <f t="shared" si="11"/>
        <v>2500000</v>
      </c>
      <c r="V52" s="96">
        <f t="shared" si="11"/>
        <v>2500000</v>
      </c>
      <c r="W52" s="96">
        <f t="shared" si="11"/>
        <v>2500000</v>
      </c>
      <c r="X52" s="96">
        <f t="shared" si="11"/>
        <v>2500000</v>
      </c>
      <c r="Y52" s="96">
        <f t="shared" si="11"/>
        <v>2500000</v>
      </c>
      <c r="Z52" s="96">
        <f t="shared" si="11"/>
        <v>2500000</v>
      </c>
      <c r="AA52" s="96">
        <f t="shared" si="11"/>
        <v>2500000</v>
      </c>
      <c r="AB52" s="96">
        <f t="shared" si="11"/>
        <v>2500000</v>
      </c>
      <c r="AC52" s="96">
        <f t="shared" si="11"/>
        <v>2500000</v>
      </c>
      <c r="AD52" s="96">
        <f t="shared" si="11"/>
        <v>2500000</v>
      </c>
      <c r="AE52" s="96">
        <f t="shared" si="11"/>
        <v>2500000</v>
      </c>
      <c r="AF52" s="96">
        <f t="shared" si="11"/>
        <v>2500000</v>
      </c>
      <c r="AG52" s="96">
        <f t="shared" si="11"/>
        <v>2500000</v>
      </c>
      <c r="AH52" s="96">
        <f t="shared" si="11"/>
        <v>2500000</v>
      </c>
      <c r="AI52" s="96">
        <f t="shared" si="11"/>
        <v>2500000</v>
      </c>
      <c r="AJ52" s="96">
        <f t="shared" si="11"/>
        <v>2500000</v>
      </c>
      <c r="AK52" s="96">
        <f t="shared" si="11"/>
        <v>2500000</v>
      </c>
      <c r="AL52" s="96">
        <f t="shared" si="11"/>
        <v>2500000</v>
      </c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85"/>
      <c r="BD52" s="85"/>
      <c r="BE52" s="85"/>
      <c r="BF52" s="85"/>
      <c r="BG52" s="85"/>
    </row>
    <row r="53" ht="12.75" customHeight="1">
      <c r="A53" s="92" t="s">
        <v>28</v>
      </c>
      <c r="B53" s="93">
        <f t="shared" ref="B53:AL53" si="12">B52/B71</f>
        <v>0.005630630631</v>
      </c>
      <c r="C53" s="93">
        <f t="shared" si="12"/>
        <v>0.00546365154</v>
      </c>
      <c r="D53" s="93">
        <f t="shared" si="12"/>
        <v>0.005306290903</v>
      </c>
      <c r="E53" s="93">
        <f t="shared" si="12"/>
        <v>0.005157740909</v>
      </c>
      <c r="F53" s="93">
        <f t="shared" si="12"/>
        <v>0.008618095264</v>
      </c>
      <c r="G53" s="93">
        <f t="shared" si="12"/>
        <v>0.01177917965</v>
      </c>
      <c r="H53" s="93">
        <f t="shared" si="12"/>
        <v>0.01467820851</v>
      </c>
      <c r="I53" s="93">
        <f t="shared" si="12"/>
        <v>0.0169831348</v>
      </c>
      <c r="J53" s="93">
        <f t="shared" si="12"/>
        <v>0.01902748414</v>
      </c>
      <c r="K53" s="93">
        <f t="shared" si="12"/>
        <v>0.02085308057</v>
      </c>
      <c r="L53" s="93">
        <f t="shared" si="12"/>
        <v>0.02249325202</v>
      </c>
      <c r="M53" s="93">
        <f t="shared" si="12"/>
        <v>0.02397488346</v>
      </c>
      <c r="N53" s="93">
        <f t="shared" si="12"/>
        <v>0.02531990199</v>
      </c>
      <c r="O53" s="93">
        <f t="shared" si="12"/>
        <v>0.02681858019</v>
      </c>
      <c r="P53" s="93">
        <f t="shared" si="12"/>
        <v>0.02821794763</v>
      </c>
      <c r="Q53" s="93">
        <f t="shared" si="12"/>
        <v>0.02952755906</v>
      </c>
      <c r="R53" s="93">
        <f t="shared" si="12"/>
        <v>0.02892030848</v>
      </c>
      <c r="S53" s="93">
        <f t="shared" si="12"/>
        <v>0.02833753149</v>
      </c>
      <c r="T53" s="93">
        <f t="shared" si="12"/>
        <v>0.02777777778</v>
      </c>
      <c r="U53" s="93">
        <f t="shared" si="12"/>
        <v>0.02752293578</v>
      </c>
      <c r="V53" s="93">
        <f t="shared" si="12"/>
        <v>0.02727272727</v>
      </c>
      <c r="W53" s="93">
        <f t="shared" si="12"/>
        <v>0.02702702703</v>
      </c>
      <c r="X53" s="93">
        <f t="shared" si="12"/>
        <v>0.02678571429</v>
      </c>
      <c r="Y53" s="93">
        <f t="shared" si="12"/>
        <v>0.02654867257</v>
      </c>
      <c r="Z53" s="93">
        <f t="shared" si="12"/>
        <v>0.02631578947</v>
      </c>
      <c r="AA53" s="93">
        <f t="shared" si="12"/>
        <v>0.02608695652</v>
      </c>
      <c r="AB53" s="93">
        <f t="shared" si="12"/>
        <v>0.02586206897</v>
      </c>
      <c r="AC53" s="93">
        <f t="shared" si="12"/>
        <v>0.02564102564</v>
      </c>
      <c r="AD53" s="93">
        <f t="shared" si="12"/>
        <v>0.02542372881</v>
      </c>
      <c r="AE53" s="93">
        <f t="shared" si="12"/>
        <v>0.02521008403</v>
      </c>
      <c r="AF53" s="93">
        <f t="shared" si="12"/>
        <v>0.025</v>
      </c>
      <c r="AG53" s="93">
        <f t="shared" si="12"/>
        <v>0.025</v>
      </c>
      <c r="AH53" s="93">
        <f t="shared" si="12"/>
        <v>0.025</v>
      </c>
      <c r="AI53" s="93">
        <f t="shared" si="12"/>
        <v>0.025</v>
      </c>
      <c r="AJ53" s="93">
        <f t="shared" si="12"/>
        <v>0.025</v>
      </c>
      <c r="AK53" s="93">
        <f t="shared" si="12"/>
        <v>0.025</v>
      </c>
      <c r="AL53" s="93">
        <f t="shared" si="12"/>
        <v>0.025</v>
      </c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94"/>
      <c r="BD53" s="94"/>
      <c r="BE53" s="94"/>
      <c r="BF53" s="94"/>
      <c r="BG53" s="94"/>
    </row>
    <row r="54" ht="13.5" customHeight="1">
      <c r="A54" s="98" t="s">
        <v>29</v>
      </c>
      <c r="B54" s="99">
        <f t="shared" ref="B54:AL54" si="13">B51+B49</f>
        <v>0.02815315315</v>
      </c>
      <c r="C54" s="99">
        <f t="shared" si="13"/>
        <v>0.03141599636</v>
      </c>
      <c r="D54" s="99">
        <f t="shared" si="13"/>
        <v>0.03449089087</v>
      </c>
      <c r="E54" s="99">
        <f t="shared" si="13"/>
        <v>0.03739362159</v>
      </c>
      <c r="F54" s="99">
        <f t="shared" si="13"/>
        <v>0.05417088452</v>
      </c>
      <c r="G54" s="99">
        <f t="shared" si="13"/>
        <v>0.06949715991</v>
      </c>
      <c r="H54" s="99">
        <f t="shared" si="13"/>
        <v>0.08355287919</v>
      </c>
      <c r="I54" s="99">
        <f t="shared" si="13"/>
        <v>0.09446868735</v>
      </c>
      <c r="J54" s="99">
        <f t="shared" si="13"/>
        <v>0.1041504395</v>
      </c>
      <c r="K54" s="99">
        <f t="shared" si="13"/>
        <v>0.1127962085</v>
      </c>
      <c r="L54" s="99">
        <f t="shared" si="13"/>
        <v>0.1205638309</v>
      </c>
      <c r="M54" s="99">
        <f t="shared" si="13"/>
        <v>0.1275806298</v>
      </c>
      <c r="N54" s="99">
        <f t="shared" si="13"/>
        <v>0.1339504492</v>
      </c>
      <c r="O54" s="99">
        <f t="shared" si="13"/>
        <v>0.1388255916</v>
      </c>
      <c r="P54" s="99">
        <f t="shared" si="13"/>
        <v>0.1433776799</v>
      </c>
      <c r="Q54" s="99">
        <f t="shared" si="13"/>
        <v>0.1476377953</v>
      </c>
      <c r="R54" s="99">
        <f t="shared" si="13"/>
        <v>0.1446015424</v>
      </c>
      <c r="S54" s="99">
        <f t="shared" si="13"/>
        <v>0.1416876574</v>
      </c>
      <c r="T54" s="99">
        <f t="shared" si="13"/>
        <v>0.1388888889</v>
      </c>
      <c r="U54" s="99">
        <f t="shared" si="13"/>
        <v>0.1376146789</v>
      </c>
      <c r="V54" s="99">
        <f t="shared" si="13"/>
        <v>0.1363636364</v>
      </c>
      <c r="W54" s="99">
        <f t="shared" si="13"/>
        <v>0.1351351351</v>
      </c>
      <c r="X54" s="99">
        <f t="shared" si="13"/>
        <v>0.1339285714</v>
      </c>
      <c r="Y54" s="99">
        <f t="shared" si="13"/>
        <v>0.1327433628</v>
      </c>
      <c r="Z54" s="99">
        <f t="shared" si="13"/>
        <v>0.1315789474</v>
      </c>
      <c r="AA54" s="99">
        <f t="shared" si="13"/>
        <v>0.1304347826</v>
      </c>
      <c r="AB54" s="99">
        <f t="shared" si="13"/>
        <v>0.1293103448</v>
      </c>
      <c r="AC54" s="99">
        <f t="shared" si="13"/>
        <v>0.1282051282</v>
      </c>
      <c r="AD54" s="99">
        <f t="shared" si="13"/>
        <v>0.1271186441</v>
      </c>
      <c r="AE54" s="99">
        <f t="shared" si="13"/>
        <v>0.1260504202</v>
      </c>
      <c r="AF54" s="99">
        <f t="shared" si="13"/>
        <v>0.125</v>
      </c>
      <c r="AG54" s="99">
        <f t="shared" si="13"/>
        <v>0.125</v>
      </c>
      <c r="AH54" s="99">
        <f t="shared" si="13"/>
        <v>0.125</v>
      </c>
      <c r="AI54" s="99">
        <f t="shared" si="13"/>
        <v>0.125</v>
      </c>
      <c r="AJ54" s="99">
        <f t="shared" si="13"/>
        <v>0.125</v>
      </c>
      <c r="AK54" s="99">
        <f t="shared" si="13"/>
        <v>0.125</v>
      </c>
      <c r="AL54" s="99">
        <f t="shared" si="13"/>
        <v>0.125</v>
      </c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</row>
    <row r="55">
      <c r="A55" s="100" t="str">
        <f>A18</f>
        <v>Team</v>
      </c>
      <c r="B55" s="85">
        <f>B18*F18</f>
        <v>0</v>
      </c>
      <c r="C55" s="96">
        <f t="shared" ref="C55:AL55" si="14">IFS(AND(C$47-$G$18&gt;0,C$47-$H$18-$G$18&lt;=0),B55+$I$18*C73+(1-$F$18)*$B$18/$H$18,OR(C$47-$H$18-$G$18&gt;0,C$47-$G$18&lt;=0),B55+$I$18*C73)</f>
        <v>0</v>
      </c>
      <c r="D55" s="96">
        <f t="shared" si="14"/>
        <v>0</v>
      </c>
      <c r="E55" s="96">
        <f t="shared" si="14"/>
        <v>0</v>
      </c>
      <c r="F55" s="96">
        <f t="shared" si="14"/>
        <v>0</v>
      </c>
      <c r="G55" s="96">
        <f t="shared" si="14"/>
        <v>0</v>
      </c>
      <c r="H55" s="96">
        <f t="shared" si="14"/>
        <v>0</v>
      </c>
      <c r="I55" s="96">
        <f t="shared" si="14"/>
        <v>833333.3333</v>
      </c>
      <c r="J55" s="96">
        <f t="shared" si="14"/>
        <v>1666666.667</v>
      </c>
      <c r="K55" s="96">
        <f t="shared" si="14"/>
        <v>2500000</v>
      </c>
      <c r="L55" s="96">
        <f t="shared" si="14"/>
        <v>3333333.333</v>
      </c>
      <c r="M55" s="96">
        <f t="shared" si="14"/>
        <v>4166666.667</v>
      </c>
      <c r="N55" s="96">
        <f t="shared" si="14"/>
        <v>5000000</v>
      </c>
      <c r="O55" s="96">
        <f t="shared" si="14"/>
        <v>5833333.333</v>
      </c>
      <c r="P55" s="96">
        <f t="shared" si="14"/>
        <v>6666666.667</v>
      </c>
      <c r="Q55" s="96">
        <f t="shared" si="14"/>
        <v>7500000</v>
      </c>
      <c r="R55" s="96">
        <f t="shared" si="14"/>
        <v>8333333.333</v>
      </c>
      <c r="S55" s="96">
        <f t="shared" si="14"/>
        <v>9166666.667</v>
      </c>
      <c r="T55" s="96">
        <f t="shared" si="14"/>
        <v>10000000</v>
      </c>
      <c r="U55" s="96">
        <f t="shared" si="14"/>
        <v>10833333.33</v>
      </c>
      <c r="V55" s="96">
        <f t="shared" si="14"/>
        <v>11666666.67</v>
      </c>
      <c r="W55" s="96">
        <f t="shared" si="14"/>
        <v>12500000</v>
      </c>
      <c r="X55" s="96">
        <f t="shared" si="14"/>
        <v>13333333.33</v>
      </c>
      <c r="Y55" s="96">
        <f t="shared" si="14"/>
        <v>14166666.67</v>
      </c>
      <c r="Z55" s="96">
        <f t="shared" si="14"/>
        <v>15000000</v>
      </c>
      <c r="AA55" s="96">
        <f t="shared" si="14"/>
        <v>15833333.33</v>
      </c>
      <c r="AB55" s="96">
        <f t="shared" si="14"/>
        <v>16666666.67</v>
      </c>
      <c r="AC55" s="96">
        <f t="shared" si="14"/>
        <v>17500000</v>
      </c>
      <c r="AD55" s="96">
        <f t="shared" si="14"/>
        <v>18333333.33</v>
      </c>
      <c r="AE55" s="96">
        <f t="shared" si="14"/>
        <v>19166666.67</v>
      </c>
      <c r="AF55" s="96">
        <f t="shared" si="14"/>
        <v>20000000</v>
      </c>
      <c r="AG55" s="96">
        <f t="shared" si="14"/>
        <v>20000000</v>
      </c>
      <c r="AH55" s="96">
        <f t="shared" si="14"/>
        <v>20000000</v>
      </c>
      <c r="AI55" s="96">
        <f t="shared" si="14"/>
        <v>20000000</v>
      </c>
      <c r="AJ55" s="96">
        <f t="shared" si="14"/>
        <v>20000000</v>
      </c>
      <c r="AK55" s="96">
        <f t="shared" si="14"/>
        <v>20000000</v>
      </c>
      <c r="AL55" s="96">
        <f t="shared" si="14"/>
        <v>20000000</v>
      </c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85"/>
      <c r="BD55" s="85"/>
      <c r="BE55" s="85"/>
      <c r="BF55" s="85"/>
      <c r="BG55" s="85"/>
    </row>
    <row r="56" ht="12.75" customHeight="1">
      <c r="A56" s="92" t="s">
        <v>28</v>
      </c>
      <c r="B56" s="93">
        <f t="shared" ref="B56:AL56" si="15">B55/B69</f>
        <v>0</v>
      </c>
      <c r="C56" s="93">
        <f t="shared" si="15"/>
        <v>0</v>
      </c>
      <c r="D56" s="93">
        <f t="shared" si="15"/>
        <v>0</v>
      </c>
      <c r="E56" s="93">
        <f t="shared" si="15"/>
        <v>0</v>
      </c>
      <c r="F56" s="93">
        <f t="shared" si="15"/>
        <v>0</v>
      </c>
      <c r="G56" s="93">
        <f t="shared" si="15"/>
        <v>0</v>
      </c>
      <c r="H56" s="93">
        <f t="shared" si="15"/>
        <v>0</v>
      </c>
      <c r="I56" s="93">
        <f t="shared" si="15"/>
        <v>0.01415261234</v>
      </c>
      <c r="J56" s="93">
        <f t="shared" si="15"/>
        <v>0.0267052409</v>
      </c>
      <c r="K56" s="93">
        <f t="shared" si="15"/>
        <v>0.03791469194</v>
      </c>
      <c r="L56" s="93">
        <f t="shared" si="15"/>
        <v>0.04798560432</v>
      </c>
      <c r="M56" s="93">
        <f t="shared" si="15"/>
        <v>0.05708305585</v>
      </c>
      <c r="N56" s="93">
        <f t="shared" si="15"/>
        <v>0.06534168255</v>
      </c>
      <c r="O56" s="93">
        <f t="shared" si="15"/>
        <v>0.0736196319</v>
      </c>
      <c r="P56" s="93">
        <f t="shared" si="15"/>
        <v>0.08134903822</v>
      </c>
      <c r="Q56" s="93">
        <f t="shared" si="15"/>
        <v>0.08858267717</v>
      </c>
      <c r="R56" s="93">
        <f t="shared" si="15"/>
        <v>0.09640102828</v>
      </c>
      <c r="S56" s="93">
        <f t="shared" si="15"/>
        <v>0.1039042821</v>
      </c>
      <c r="T56" s="93">
        <f t="shared" si="15"/>
        <v>0.1111111111</v>
      </c>
      <c r="U56" s="93">
        <f t="shared" si="15"/>
        <v>0.119266055</v>
      </c>
      <c r="V56" s="93">
        <f t="shared" si="15"/>
        <v>0.1272727273</v>
      </c>
      <c r="W56" s="93">
        <f t="shared" si="15"/>
        <v>0.1351351351</v>
      </c>
      <c r="X56" s="93">
        <f t="shared" si="15"/>
        <v>0.1428571429</v>
      </c>
      <c r="Y56" s="93">
        <f t="shared" si="15"/>
        <v>0.1504424779</v>
      </c>
      <c r="Z56" s="93">
        <f t="shared" si="15"/>
        <v>0.1578947368</v>
      </c>
      <c r="AA56" s="93">
        <f t="shared" si="15"/>
        <v>0.1652173913</v>
      </c>
      <c r="AB56" s="93">
        <f t="shared" si="15"/>
        <v>0.1724137931</v>
      </c>
      <c r="AC56" s="93">
        <f t="shared" si="15"/>
        <v>0.1794871795</v>
      </c>
      <c r="AD56" s="93">
        <f t="shared" si="15"/>
        <v>0.186440678</v>
      </c>
      <c r="AE56" s="93">
        <f t="shared" si="15"/>
        <v>0.1932773109</v>
      </c>
      <c r="AF56" s="93">
        <f t="shared" si="15"/>
        <v>0.2</v>
      </c>
      <c r="AG56" s="93">
        <f t="shared" si="15"/>
        <v>0.2</v>
      </c>
      <c r="AH56" s="93">
        <f t="shared" si="15"/>
        <v>0.2</v>
      </c>
      <c r="AI56" s="93">
        <f t="shared" si="15"/>
        <v>0.2</v>
      </c>
      <c r="AJ56" s="93">
        <f t="shared" si="15"/>
        <v>0.2</v>
      </c>
      <c r="AK56" s="93">
        <f t="shared" si="15"/>
        <v>0.2</v>
      </c>
      <c r="AL56" s="93">
        <f t="shared" si="15"/>
        <v>0.2</v>
      </c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94"/>
      <c r="BD56" s="94"/>
      <c r="BE56" s="94"/>
      <c r="BF56" s="94"/>
      <c r="BG56" s="94"/>
    </row>
    <row r="57">
      <c r="A57" s="101" t="str">
        <f>A19</f>
        <v>Advisors</v>
      </c>
      <c r="B57" s="85">
        <f>B19*F19</f>
        <v>0</v>
      </c>
      <c r="C57" s="96">
        <f t="shared" ref="C57:AL57" si="16">IFS(AND(C$47-$G$19&gt;0,C$47-$H$19-$G$19&lt;=0),B57+$I$19*C73+(1-$F$19)*$B$19/$H$19,OR(C$47-$H$19-$G$19&gt;0,C$47-$G$19&lt;=0),B57+$I$19*C73)</f>
        <v>0</v>
      </c>
      <c r="D57" s="96">
        <f t="shared" si="16"/>
        <v>0</v>
      </c>
      <c r="E57" s="96">
        <f t="shared" si="16"/>
        <v>0</v>
      </c>
      <c r="F57" s="96">
        <f t="shared" si="16"/>
        <v>0</v>
      </c>
      <c r="G57" s="96">
        <f t="shared" si="16"/>
        <v>0</v>
      </c>
      <c r="H57" s="96">
        <f t="shared" si="16"/>
        <v>0</v>
      </c>
      <c r="I57" s="96">
        <f t="shared" si="16"/>
        <v>666666.6667</v>
      </c>
      <c r="J57" s="96">
        <f t="shared" si="16"/>
        <v>1333333.333</v>
      </c>
      <c r="K57" s="96">
        <f t="shared" si="16"/>
        <v>2000000</v>
      </c>
      <c r="L57" s="96">
        <f t="shared" si="16"/>
        <v>2666666.667</v>
      </c>
      <c r="M57" s="96">
        <f t="shared" si="16"/>
        <v>3333333.333</v>
      </c>
      <c r="N57" s="96">
        <f t="shared" si="16"/>
        <v>4000000</v>
      </c>
      <c r="O57" s="96">
        <f t="shared" si="16"/>
        <v>4666666.667</v>
      </c>
      <c r="P57" s="96">
        <f t="shared" si="16"/>
        <v>5333333.333</v>
      </c>
      <c r="Q57" s="96">
        <f t="shared" si="16"/>
        <v>6000000</v>
      </c>
      <c r="R57" s="96">
        <f t="shared" si="16"/>
        <v>6666666.667</v>
      </c>
      <c r="S57" s="96">
        <f t="shared" si="16"/>
        <v>7333333.333</v>
      </c>
      <c r="T57" s="96">
        <f t="shared" si="16"/>
        <v>8000000</v>
      </c>
      <c r="U57" s="96">
        <f t="shared" si="16"/>
        <v>8000000</v>
      </c>
      <c r="V57" s="96">
        <f t="shared" si="16"/>
        <v>8000000</v>
      </c>
      <c r="W57" s="96">
        <f t="shared" si="16"/>
        <v>8000000</v>
      </c>
      <c r="X57" s="96">
        <f t="shared" si="16"/>
        <v>8000000</v>
      </c>
      <c r="Y57" s="96">
        <f t="shared" si="16"/>
        <v>8000000</v>
      </c>
      <c r="Z57" s="96">
        <f t="shared" si="16"/>
        <v>8000000</v>
      </c>
      <c r="AA57" s="96">
        <f t="shared" si="16"/>
        <v>8000000</v>
      </c>
      <c r="AB57" s="96">
        <f t="shared" si="16"/>
        <v>8000000</v>
      </c>
      <c r="AC57" s="96">
        <f t="shared" si="16"/>
        <v>8000000</v>
      </c>
      <c r="AD57" s="96">
        <f t="shared" si="16"/>
        <v>8000000</v>
      </c>
      <c r="AE57" s="96">
        <f t="shared" si="16"/>
        <v>8000000</v>
      </c>
      <c r="AF57" s="96">
        <f t="shared" si="16"/>
        <v>8000000</v>
      </c>
      <c r="AG57" s="96">
        <f t="shared" si="16"/>
        <v>8000000</v>
      </c>
      <c r="AH57" s="96">
        <f t="shared" si="16"/>
        <v>8000000</v>
      </c>
      <c r="AI57" s="96">
        <f t="shared" si="16"/>
        <v>8000000</v>
      </c>
      <c r="AJ57" s="96">
        <f t="shared" si="16"/>
        <v>8000000</v>
      </c>
      <c r="AK57" s="96">
        <f t="shared" si="16"/>
        <v>8000000</v>
      </c>
      <c r="AL57" s="96">
        <f t="shared" si="16"/>
        <v>8000000</v>
      </c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85"/>
      <c r="BD57" s="85"/>
      <c r="BE57" s="85"/>
      <c r="BF57" s="85"/>
      <c r="BG57" s="85"/>
    </row>
    <row r="58" ht="12.75" customHeight="1">
      <c r="A58" s="92" t="s">
        <v>28</v>
      </c>
      <c r="B58" s="93">
        <f t="shared" ref="B58:AL58" si="17">B57/B69</f>
        <v>0</v>
      </c>
      <c r="C58" s="93">
        <f t="shared" si="17"/>
        <v>0</v>
      </c>
      <c r="D58" s="93">
        <f t="shared" si="17"/>
        <v>0</v>
      </c>
      <c r="E58" s="93">
        <f t="shared" si="17"/>
        <v>0</v>
      </c>
      <c r="F58" s="93">
        <f t="shared" si="17"/>
        <v>0</v>
      </c>
      <c r="G58" s="93">
        <f t="shared" si="17"/>
        <v>0</v>
      </c>
      <c r="H58" s="93">
        <f t="shared" si="17"/>
        <v>0</v>
      </c>
      <c r="I58" s="93">
        <f t="shared" si="17"/>
        <v>0.01132208987</v>
      </c>
      <c r="J58" s="93">
        <f t="shared" si="17"/>
        <v>0.02136419272</v>
      </c>
      <c r="K58" s="93">
        <f t="shared" si="17"/>
        <v>0.03033175355</v>
      </c>
      <c r="L58" s="93">
        <f t="shared" si="17"/>
        <v>0.03838848345</v>
      </c>
      <c r="M58" s="93">
        <f t="shared" si="17"/>
        <v>0.04566644468</v>
      </c>
      <c r="N58" s="93">
        <f t="shared" si="17"/>
        <v>0.05227334604</v>
      </c>
      <c r="O58" s="93">
        <f t="shared" si="17"/>
        <v>0.05889570552</v>
      </c>
      <c r="P58" s="93">
        <f t="shared" si="17"/>
        <v>0.06507923057</v>
      </c>
      <c r="Q58" s="93">
        <f t="shared" si="17"/>
        <v>0.07086614173</v>
      </c>
      <c r="R58" s="93">
        <f t="shared" si="17"/>
        <v>0.07712082262</v>
      </c>
      <c r="S58" s="93">
        <f t="shared" si="17"/>
        <v>0.08312342569</v>
      </c>
      <c r="T58" s="93">
        <f t="shared" si="17"/>
        <v>0.08888888889</v>
      </c>
      <c r="U58" s="93">
        <f t="shared" si="17"/>
        <v>0.0880733945</v>
      </c>
      <c r="V58" s="93">
        <f t="shared" si="17"/>
        <v>0.08727272727</v>
      </c>
      <c r="W58" s="93">
        <f t="shared" si="17"/>
        <v>0.08648648649</v>
      </c>
      <c r="X58" s="93">
        <f t="shared" si="17"/>
        <v>0.08571428571</v>
      </c>
      <c r="Y58" s="93">
        <f t="shared" si="17"/>
        <v>0.08495575221</v>
      </c>
      <c r="Z58" s="93">
        <f t="shared" si="17"/>
        <v>0.08421052632</v>
      </c>
      <c r="AA58" s="93">
        <f t="shared" si="17"/>
        <v>0.08347826087</v>
      </c>
      <c r="AB58" s="93">
        <f t="shared" si="17"/>
        <v>0.08275862069</v>
      </c>
      <c r="AC58" s="93">
        <f t="shared" si="17"/>
        <v>0.08205128205</v>
      </c>
      <c r="AD58" s="93">
        <f t="shared" si="17"/>
        <v>0.0813559322</v>
      </c>
      <c r="AE58" s="93">
        <f t="shared" si="17"/>
        <v>0.08067226891</v>
      </c>
      <c r="AF58" s="93">
        <f t="shared" si="17"/>
        <v>0.08</v>
      </c>
      <c r="AG58" s="93">
        <f t="shared" si="17"/>
        <v>0.08</v>
      </c>
      <c r="AH58" s="93">
        <f t="shared" si="17"/>
        <v>0.08</v>
      </c>
      <c r="AI58" s="93">
        <f t="shared" si="17"/>
        <v>0.08</v>
      </c>
      <c r="AJ58" s="93">
        <f t="shared" si="17"/>
        <v>0.08</v>
      </c>
      <c r="AK58" s="93">
        <f t="shared" si="17"/>
        <v>0.08</v>
      </c>
      <c r="AL58" s="93">
        <f t="shared" si="17"/>
        <v>0.08</v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94"/>
      <c r="BD58" s="94"/>
      <c r="BE58" s="94"/>
      <c r="BF58" s="94"/>
      <c r="BG58" s="94"/>
    </row>
    <row r="59">
      <c r="A59" s="102" t="str">
        <f>A17</f>
        <v>Private Treasury</v>
      </c>
      <c r="B59" s="85">
        <f>B17*F17</f>
        <v>0</v>
      </c>
      <c r="C59" s="96">
        <f t="shared" ref="C59:AL59" si="18">IFS(AND(C$47-$G$17&gt;0,C$47-$H$17-$G$17&lt;=0),B59+$I$17*C75+(1-$F$17)*$B$17/$H$17,OR(C$47-$H$17-$G$17&gt;0,C$47-$G$17&lt;=0),B59+$I$17*C75)</f>
        <v>277777.7778</v>
      </c>
      <c r="D59" s="96">
        <f t="shared" si="18"/>
        <v>555555.5556</v>
      </c>
      <c r="E59" s="96">
        <f t="shared" si="18"/>
        <v>833333.3333</v>
      </c>
      <c r="F59" s="96">
        <f t="shared" si="18"/>
        <v>1111111.111</v>
      </c>
      <c r="G59" s="96">
        <f t="shared" si="18"/>
        <v>1388888.889</v>
      </c>
      <c r="H59" s="96">
        <f t="shared" si="18"/>
        <v>1666666.667</v>
      </c>
      <c r="I59" s="96">
        <f t="shared" si="18"/>
        <v>1944444.444</v>
      </c>
      <c r="J59" s="96">
        <f t="shared" si="18"/>
        <v>2222222.222</v>
      </c>
      <c r="K59" s="96">
        <f t="shared" si="18"/>
        <v>2500000</v>
      </c>
      <c r="L59" s="96">
        <f t="shared" si="18"/>
        <v>2777777.778</v>
      </c>
      <c r="M59" s="96">
        <f t="shared" si="18"/>
        <v>3055555.556</v>
      </c>
      <c r="N59" s="96">
        <f t="shared" si="18"/>
        <v>3333333.333</v>
      </c>
      <c r="O59" s="96">
        <f t="shared" si="18"/>
        <v>3611111.111</v>
      </c>
      <c r="P59" s="96">
        <f t="shared" si="18"/>
        <v>3888888.889</v>
      </c>
      <c r="Q59" s="96">
        <f t="shared" si="18"/>
        <v>4166666.667</v>
      </c>
      <c r="R59" s="96">
        <f t="shared" si="18"/>
        <v>4444444.444</v>
      </c>
      <c r="S59" s="96">
        <f t="shared" si="18"/>
        <v>4722222.222</v>
      </c>
      <c r="T59" s="96">
        <f t="shared" si="18"/>
        <v>5000000</v>
      </c>
      <c r="U59" s="96">
        <f t="shared" si="18"/>
        <v>5000000</v>
      </c>
      <c r="V59" s="96">
        <f t="shared" si="18"/>
        <v>5000000</v>
      </c>
      <c r="W59" s="96">
        <f t="shared" si="18"/>
        <v>5000000</v>
      </c>
      <c r="X59" s="96">
        <f t="shared" si="18"/>
        <v>5000000</v>
      </c>
      <c r="Y59" s="96">
        <f t="shared" si="18"/>
        <v>5000000</v>
      </c>
      <c r="Z59" s="96">
        <f t="shared" si="18"/>
        <v>5000000</v>
      </c>
      <c r="AA59" s="96">
        <f t="shared" si="18"/>
        <v>5000000</v>
      </c>
      <c r="AB59" s="96">
        <f t="shared" si="18"/>
        <v>5000000</v>
      </c>
      <c r="AC59" s="96">
        <f t="shared" si="18"/>
        <v>5000000</v>
      </c>
      <c r="AD59" s="96">
        <f t="shared" si="18"/>
        <v>5000000</v>
      </c>
      <c r="AE59" s="96">
        <f t="shared" si="18"/>
        <v>5000000</v>
      </c>
      <c r="AF59" s="96">
        <f t="shared" si="18"/>
        <v>5000000</v>
      </c>
      <c r="AG59" s="96">
        <f t="shared" si="18"/>
        <v>5000000</v>
      </c>
      <c r="AH59" s="96">
        <f t="shared" si="18"/>
        <v>5000000</v>
      </c>
      <c r="AI59" s="96">
        <f t="shared" si="18"/>
        <v>5000000</v>
      </c>
      <c r="AJ59" s="96">
        <f t="shared" si="18"/>
        <v>5000000</v>
      </c>
      <c r="AK59" s="96">
        <f t="shared" si="18"/>
        <v>5000000</v>
      </c>
      <c r="AL59" s="96">
        <f t="shared" si="18"/>
        <v>5000000</v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85"/>
      <c r="BD59" s="85"/>
      <c r="BE59" s="85"/>
      <c r="BF59" s="85"/>
      <c r="BG59" s="85"/>
    </row>
    <row r="60" ht="12.75" customHeight="1">
      <c r="A60" s="92"/>
      <c r="B60" s="93">
        <f t="shared" ref="B60:AL60" si="19">B59/B71</f>
        <v>0</v>
      </c>
      <c r="C60" s="93">
        <f t="shared" si="19"/>
        <v>0.006070723934</v>
      </c>
      <c r="D60" s="93">
        <f t="shared" si="19"/>
        <v>0.01179175756</v>
      </c>
      <c r="E60" s="93">
        <f t="shared" si="19"/>
        <v>0.0171924697</v>
      </c>
      <c r="F60" s="93">
        <f t="shared" si="19"/>
        <v>0.02188722607</v>
      </c>
      <c r="G60" s="93">
        <f t="shared" si="19"/>
        <v>0.02617595477</v>
      </c>
      <c r="H60" s="93">
        <f t="shared" si="19"/>
        <v>0.03010914565</v>
      </c>
      <c r="I60" s="93">
        <f t="shared" si="19"/>
        <v>0.03302276212</v>
      </c>
      <c r="J60" s="93">
        <f t="shared" si="19"/>
        <v>0.03560698787</v>
      </c>
      <c r="K60" s="93">
        <f t="shared" si="19"/>
        <v>0.03791469194</v>
      </c>
      <c r="L60" s="93">
        <f t="shared" si="19"/>
        <v>0.0399880036</v>
      </c>
      <c r="M60" s="93">
        <f t="shared" si="19"/>
        <v>0.04186090762</v>
      </c>
      <c r="N60" s="93">
        <f t="shared" si="19"/>
        <v>0.0435611217</v>
      </c>
      <c r="O60" s="93">
        <f t="shared" si="19"/>
        <v>0.04557405784</v>
      </c>
      <c r="P60" s="93">
        <f t="shared" si="19"/>
        <v>0.04745360563</v>
      </c>
      <c r="Q60" s="93">
        <f t="shared" si="19"/>
        <v>0.04921259843</v>
      </c>
      <c r="R60" s="93">
        <f t="shared" si="19"/>
        <v>0.05141388175</v>
      </c>
      <c r="S60" s="93">
        <f t="shared" si="19"/>
        <v>0.05352644836</v>
      </c>
      <c r="T60" s="93">
        <f t="shared" si="19"/>
        <v>0.05555555556</v>
      </c>
      <c r="U60" s="93">
        <f t="shared" si="19"/>
        <v>0.05504587156</v>
      </c>
      <c r="V60" s="93">
        <f t="shared" si="19"/>
        <v>0.05454545455</v>
      </c>
      <c r="W60" s="93">
        <f t="shared" si="19"/>
        <v>0.05405405405</v>
      </c>
      <c r="X60" s="93">
        <f t="shared" si="19"/>
        <v>0.05357142857</v>
      </c>
      <c r="Y60" s="93">
        <f t="shared" si="19"/>
        <v>0.05309734513</v>
      </c>
      <c r="Z60" s="93">
        <f t="shared" si="19"/>
        <v>0.05263157895</v>
      </c>
      <c r="AA60" s="93">
        <f t="shared" si="19"/>
        <v>0.05217391304</v>
      </c>
      <c r="AB60" s="93">
        <f t="shared" si="19"/>
        <v>0.05172413793</v>
      </c>
      <c r="AC60" s="93">
        <f t="shared" si="19"/>
        <v>0.05128205128</v>
      </c>
      <c r="AD60" s="93">
        <f t="shared" si="19"/>
        <v>0.05084745763</v>
      </c>
      <c r="AE60" s="93">
        <f t="shared" si="19"/>
        <v>0.05042016807</v>
      </c>
      <c r="AF60" s="93">
        <f t="shared" si="19"/>
        <v>0.05</v>
      </c>
      <c r="AG60" s="93">
        <f t="shared" si="19"/>
        <v>0.05</v>
      </c>
      <c r="AH60" s="93">
        <f t="shared" si="19"/>
        <v>0.05</v>
      </c>
      <c r="AI60" s="93">
        <f t="shared" si="19"/>
        <v>0.05</v>
      </c>
      <c r="AJ60" s="93">
        <f t="shared" si="19"/>
        <v>0.05</v>
      </c>
      <c r="AK60" s="93">
        <f t="shared" si="19"/>
        <v>0.05</v>
      </c>
      <c r="AL60" s="93">
        <f t="shared" si="19"/>
        <v>0.05</v>
      </c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94"/>
      <c r="BD60" s="94"/>
      <c r="BE60" s="94"/>
      <c r="BF60" s="94"/>
      <c r="BG60" s="94"/>
    </row>
    <row r="61" ht="13.5" customHeight="1">
      <c r="A61" s="98" t="s">
        <v>30</v>
      </c>
      <c r="B61" s="99">
        <f t="shared" ref="B61:AL61" si="20">B58+B56</f>
        <v>0</v>
      </c>
      <c r="C61" s="99">
        <f t="shared" si="20"/>
        <v>0</v>
      </c>
      <c r="D61" s="99">
        <f t="shared" si="20"/>
        <v>0</v>
      </c>
      <c r="E61" s="99">
        <f t="shared" si="20"/>
        <v>0</v>
      </c>
      <c r="F61" s="99">
        <f t="shared" si="20"/>
        <v>0</v>
      </c>
      <c r="G61" s="99">
        <f t="shared" si="20"/>
        <v>0</v>
      </c>
      <c r="H61" s="99">
        <f t="shared" si="20"/>
        <v>0</v>
      </c>
      <c r="I61" s="99">
        <f t="shared" si="20"/>
        <v>0.02547470221</v>
      </c>
      <c r="J61" s="99">
        <f t="shared" si="20"/>
        <v>0.04806943363</v>
      </c>
      <c r="K61" s="99">
        <f t="shared" si="20"/>
        <v>0.0682464455</v>
      </c>
      <c r="L61" s="99">
        <f t="shared" si="20"/>
        <v>0.08637408777</v>
      </c>
      <c r="M61" s="99">
        <f t="shared" si="20"/>
        <v>0.1027495005</v>
      </c>
      <c r="N61" s="99">
        <f t="shared" si="20"/>
        <v>0.1176150286</v>
      </c>
      <c r="O61" s="99">
        <f t="shared" si="20"/>
        <v>0.1325153374</v>
      </c>
      <c r="P61" s="99">
        <f t="shared" si="20"/>
        <v>0.1464282688</v>
      </c>
      <c r="Q61" s="99">
        <f t="shared" si="20"/>
        <v>0.1594488189</v>
      </c>
      <c r="R61" s="99">
        <f t="shared" si="20"/>
        <v>0.1735218509</v>
      </c>
      <c r="S61" s="99">
        <f t="shared" si="20"/>
        <v>0.1870277078</v>
      </c>
      <c r="T61" s="99">
        <f t="shared" si="20"/>
        <v>0.2</v>
      </c>
      <c r="U61" s="99">
        <f t="shared" si="20"/>
        <v>0.2073394495</v>
      </c>
      <c r="V61" s="99">
        <f t="shared" si="20"/>
        <v>0.2145454545</v>
      </c>
      <c r="W61" s="99">
        <f t="shared" si="20"/>
        <v>0.2216216216</v>
      </c>
      <c r="X61" s="99">
        <f t="shared" si="20"/>
        <v>0.2285714286</v>
      </c>
      <c r="Y61" s="99">
        <f t="shared" si="20"/>
        <v>0.2353982301</v>
      </c>
      <c r="Z61" s="99">
        <f t="shared" si="20"/>
        <v>0.2421052632</v>
      </c>
      <c r="AA61" s="99">
        <f t="shared" si="20"/>
        <v>0.2486956522</v>
      </c>
      <c r="AB61" s="99">
        <f t="shared" si="20"/>
        <v>0.2551724138</v>
      </c>
      <c r="AC61" s="99">
        <f t="shared" si="20"/>
        <v>0.2615384615</v>
      </c>
      <c r="AD61" s="99">
        <f t="shared" si="20"/>
        <v>0.2677966102</v>
      </c>
      <c r="AE61" s="99">
        <f t="shared" si="20"/>
        <v>0.2739495798</v>
      </c>
      <c r="AF61" s="99">
        <f t="shared" si="20"/>
        <v>0.28</v>
      </c>
      <c r="AG61" s="99">
        <f t="shared" si="20"/>
        <v>0.28</v>
      </c>
      <c r="AH61" s="99">
        <f t="shared" si="20"/>
        <v>0.28</v>
      </c>
      <c r="AI61" s="99">
        <f t="shared" si="20"/>
        <v>0.28</v>
      </c>
      <c r="AJ61" s="99">
        <f t="shared" si="20"/>
        <v>0.28</v>
      </c>
      <c r="AK61" s="99">
        <f t="shared" si="20"/>
        <v>0.28</v>
      </c>
      <c r="AL61" s="99">
        <f t="shared" si="20"/>
        <v>0.28</v>
      </c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103"/>
      <c r="BD61" s="103"/>
      <c r="BE61" s="103"/>
      <c r="BF61" s="103"/>
      <c r="BG61" s="103"/>
    </row>
    <row r="62">
      <c r="A62" s="104" t="str">
        <f>A15</f>
        <v>Public Treasury</v>
      </c>
      <c r="B62" s="85">
        <f>B15*F15</f>
        <v>40000000</v>
      </c>
      <c r="C62" s="96">
        <f t="shared" ref="C62:AL62" si="21">IFS(AND(C$47-$G$15&gt;0,C$47-$H$15-$G$15&lt;=0),B62+$I$15*C73+(1-$F$15)*$B$15/$H$15,OR(C$47-$H$15-$G$15&gt;0,C$47-$G$15&lt;=0),B62+$I$15*C73)</f>
        <v>40000000</v>
      </c>
      <c r="D62" s="96">
        <f t="shared" si="21"/>
        <v>40000000</v>
      </c>
      <c r="E62" s="96">
        <f t="shared" si="21"/>
        <v>40000000</v>
      </c>
      <c r="F62" s="96">
        <f t="shared" si="21"/>
        <v>40000000</v>
      </c>
      <c r="G62" s="96">
        <f t="shared" si="21"/>
        <v>40000000</v>
      </c>
      <c r="H62" s="96">
        <f t="shared" si="21"/>
        <v>40000000</v>
      </c>
      <c r="I62" s="96">
        <f t="shared" si="21"/>
        <v>40000000</v>
      </c>
      <c r="J62" s="96">
        <f t="shared" si="21"/>
        <v>40000000</v>
      </c>
      <c r="K62" s="96">
        <f t="shared" si="21"/>
        <v>40000000</v>
      </c>
      <c r="L62" s="96">
        <f t="shared" si="21"/>
        <v>40000000</v>
      </c>
      <c r="M62" s="96">
        <f t="shared" si="21"/>
        <v>40000000</v>
      </c>
      <c r="N62" s="96">
        <f t="shared" si="21"/>
        <v>40000000</v>
      </c>
      <c r="O62" s="96">
        <f t="shared" si="21"/>
        <v>40000000</v>
      </c>
      <c r="P62" s="96">
        <f t="shared" si="21"/>
        <v>40000000</v>
      </c>
      <c r="Q62" s="96">
        <f t="shared" si="21"/>
        <v>40000000</v>
      </c>
      <c r="R62" s="96">
        <f t="shared" si="21"/>
        <v>40000000</v>
      </c>
      <c r="S62" s="96">
        <f t="shared" si="21"/>
        <v>40000000</v>
      </c>
      <c r="T62" s="96">
        <f t="shared" si="21"/>
        <v>40000000</v>
      </c>
      <c r="U62" s="96">
        <f t="shared" si="21"/>
        <v>40000000</v>
      </c>
      <c r="V62" s="96">
        <f t="shared" si="21"/>
        <v>40000000</v>
      </c>
      <c r="W62" s="96">
        <f t="shared" si="21"/>
        <v>40000000</v>
      </c>
      <c r="X62" s="96">
        <f t="shared" si="21"/>
        <v>40000000</v>
      </c>
      <c r="Y62" s="96">
        <f t="shared" si="21"/>
        <v>40000000</v>
      </c>
      <c r="Z62" s="96">
        <f t="shared" si="21"/>
        <v>40000000</v>
      </c>
      <c r="AA62" s="96">
        <f t="shared" si="21"/>
        <v>40000000</v>
      </c>
      <c r="AB62" s="96">
        <f t="shared" si="21"/>
        <v>40000000</v>
      </c>
      <c r="AC62" s="96">
        <f t="shared" si="21"/>
        <v>40000000</v>
      </c>
      <c r="AD62" s="96">
        <f t="shared" si="21"/>
        <v>40000000</v>
      </c>
      <c r="AE62" s="96">
        <f t="shared" si="21"/>
        <v>40000000</v>
      </c>
      <c r="AF62" s="96">
        <f t="shared" si="21"/>
        <v>40000000</v>
      </c>
      <c r="AG62" s="96">
        <f t="shared" si="21"/>
        <v>40000000</v>
      </c>
      <c r="AH62" s="96">
        <f t="shared" si="21"/>
        <v>40000000</v>
      </c>
      <c r="AI62" s="96">
        <f t="shared" si="21"/>
        <v>40000000</v>
      </c>
      <c r="AJ62" s="96">
        <f t="shared" si="21"/>
        <v>40000000</v>
      </c>
      <c r="AK62" s="96">
        <f t="shared" si="21"/>
        <v>40000000</v>
      </c>
      <c r="AL62" s="96">
        <f t="shared" si="21"/>
        <v>40000000</v>
      </c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85"/>
      <c r="BD62" s="85"/>
      <c r="BE62" s="85"/>
      <c r="BF62" s="85"/>
      <c r="BG62" s="85"/>
    </row>
    <row r="63" ht="12.75" customHeight="1">
      <c r="A63" s="92" t="s">
        <v>28</v>
      </c>
      <c r="B63" s="93">
        <f t="shared" ref="B63:AL63" si="22">B62/B69</f>
        <v>0.9009009009</v>
      </c>
      <c r="C63" s="93">
        <f t="shared" si="22"/>
        <v>0.8741842465</v>
      </c>
      <c r="D63" s="93">
        <f t="shared" si="22"/>
        <v>0.8490065444</v>
      </c>
      <c r="E63" s="93">
        <f t="shared" si="22"/>
        <v>0.8252385455</v>
      </c>
      <c r="F63" s="93">
        <f t="shared" si="22"/>
        <v>0.7879401384</v>
      </c>
      <c r="G63" s="93">
        <f t="shared" si="22"/>
        <v>0.7538674973</v>
      </c>
      <c r="H63" s="93">
        <f t="shared" si="22"/>
        <v>0.7226194957</v>
      </c>
      <c r="I63" s="93">
        <f t="shared" si="22"/>
        <v>0.6793253921</v>
      </c>
      <c r="J63" s="93">
        <f t="shared" si="22"/>
        <v>0.6409257817</v>
      </c>
      <c r="K63" s="93">
        <f t="shared" si="22"/>
        <v>0.6066350711</v>
      </c>
      <c r="L63" s="93">
        <f t="shared" si="22"/>
        <v>0.5758272518</v>
      </c>
      <c r="M63" s="93">
        <f t="shared" si="22"/>
        <v>0.5479973361</v>
      </c>
      <c r="N63" s="93">
        <f t="shared" si="22"/>
        <v>0.5227334604</v>
      </c>
      <c r="O63" s="93">
        <f t="shared" si="22"/>
        <v>0.504820333</v>
      </c>
      <c r="P63" s="93">
        <f t="shared" si="22"/>
        <v>0.4880942293</v>
      </c>
      <c r="Q63" s="93">
        <f t="shared" si="22"/>
        <v>0.4724409449</v>
      </c>
      <c r="R63" s="93">
        <f t="shared" si="22"/>
        <v>0.4627249357</v>
      </c>
      <c r="S63" s="93">
        <f t="shared" si="22"/>
        <v>0.4534005038</v>
      </c>
      <c r="T63" s="93">
        <f t="shared" si="22"/>
        <v>0.4444444444</v>
      </c>
      <c r="U63" s="93">
        <f t="shared" si="22"/>
        <v>0.4403669725</v>
      </c>
      <c r="V63" s="93">
        <f t="shared" si="22"/>
        <v>0.4363636364</v>
      </c>
      <c r="W63" s="93">
        <f t="shared" si="22"/>
        <v>0.4324324324</v>
      </c>
      <c r="X63" s="93">
        <f t="shared" si="22"/>
        <v>0.4285714286</v>
      </c>
      <c r="Y63" s="93">
        <f t="shared" si="22"/>
        <v>0.4247787611</v>
      </c>
      <c r="Z63" s="93">
        <f t="shared" si="22"/>
        <v>0.4210526316</v>
      </c>
      <c r="AA63" s="93">
        <f t="shared" si="22"/>
        <v>0.4173913043</v>
      </c>
      <c r="AB63" s="93">
        <f t="shared" si="22"/>
        <v>0.4137931034</v>
      </c>
      <c r="AC63" s="93">
        <f t="shared" si="22"/>
        <v>0.4102564103</v>
      </c>
      <c r="AD63" s="93">
        <f t="shared" si="22"/>
        <v>0.406779661</v>
      </c>
      <c r="AE63" s="93">
        <f t="shared" si="22"/>
        <v>0.4033613445</v>
      </c>
      <c r="AF63" s="93">
        <f t="shared" si="22"/>
        <v>0.4</v>
      </c>
      <c r="AG63" s="93">
        <f t="shared" si="22"/>
        <v>0.4</v>
      </c>
      <c r="AH63" s="93">
        <f t="shared" si="22"/>
        <v>0.4</v>
      </c>
      <c r="AI63" s="93">
        <f t="shared" si="22"/>
        <v>0.4</v>
      </c>
      <c r="AJ63" s="93">
        <f t="shared" si="22"/>
        <v>0.4</v>
      </c>
      <c r="AK63" s="93">
        <f t="shared" si="22"/>
        <v>0.4</v>
      </c>
      <c r="AL63" s="93">
        <f t="shared" si="22"/>
        <v>0.4</v>
      </c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94"/>
      <c r="BD63" s="94"/>
      <c r="BE63" s="94"/>
      <c r="BF63" s="94"/>
      <c r="BG63" s="94"/>
    </row>
    <row r="64">
      <c r="A64" s="105" t="str">
        <f> A11</f>
        <v>Public Sale </v>
      </c>
      <c r="B64" s="85">
        <f>B11*F11</f>
        <v>400000</v>
      </c>
      <c r="C64" s="96">
        <f t="shared" ref="C64:AL64" si="23">IFS(AND(C$47-$G$11&gt;0,C$47-$H$11-$G$11&lt;=0),B64+$I$11*C75+(1-$F$11)*$B$11/$H$11,OR(C$47-$H$11-$G$11&gt;0,C$47-$G$11&lt;=0),B64+$I$11*C75)</f>
        <v>666666.6667</v>
      </c>
      <c r="D64" s="96">
        <f t="shared" si="23"/>
        <v>933333.3333</v>
      </c>
      <c r="E64" s="96">
        <f t="shared" si="23"/>
        <v>1200000</v>
      </c>
      <c r="F64" s="96">
        <f t="shared" si="23"/>
        <v>1466666.667</v>
      </c>
      <c r="G64" s="96">
        <f t="shared" si="23"/>
        <v>1733333.333</v>
      </c>
      <c r="H64" s="96">
        <f t="shared" si="23"/>
        <v>2000000</v>
      </c>
      <c r="I64" s="96">
        <f t="shared" si="23"/>
        <v>2000000</v>
      </c>
      <c r="J64" s="96">
        <f t="shared" si="23"/>
        <v>2000000</v>
      </c>
      <c r="K64" s="96">
        <f t="shared" si="23"/>
        <v>2000000</v>
      </c>
      <c r="L64" s="96">
        <f t="shared" si="23"/>
        <v>2000000</v>
      </c>
      <c r="M64" s="96">
        <f t="shared" si="23"/>
        <v>2000000</v>
      </c>
      <c r="N64" s="96">
        <f t="shared" si="23"/>
        <v>2000000</v>
      </c>
      <c r="O64" s="96">
        <f t="shared" si="23"/>
        <v>2000000</v>
      </c>
      <c r="P64" s="96">
        <f t="shared" si="23"/>
        <v>2000000</v>
      </c>
      <c r="Q64" s="96">
        <f t="shared" si="23"/>
        <v>2000000</v>
      </c>
      <c r="R64" s="96">
        <f t="shared" si="23"/>
        <v>2000000</v>
      </c>
      <c r="S64" s="96">
        <f t="shared" si="23"/>
        <v>2000000</v>
      </c>
      <c r="T64" s="96">
        <f t="shared" si="23"/>
        <v>2000000</v>
      </c>
      <c r="U64" s="96">
        <f t="shared" si="23"/>
        <v>2000000</v>
      </c>
      <c r="V64" s="96">
        <f t="shared" si="23"/>
        <v>2000000</v>
      </c>
      <c r="W64" s="96">
        <f t="shared" si="23"/>
        <v>2000000</v>
      </c>
      <c r="X64" s="96">
        <f t="shared" si="23"/>
        <v>2000000</v>
      </c>
      <c r="Y64" s="96">
        <f t="shared" si="23"/>
        <v>2000000</v>
      </c>
      <c r="Z64" s="96">
        <f t="shared" si="23"/>
        <v>2000000</v>
      </c>
      <c r="AA64" s="96">
        <f t="shared" si="23"/>
        <v>2000000</v>
      </c>
      <c r="AB64" s="96">
        <f t="shared" si="23"/>
        <v>2000000</v>
      </c>
      <c r="AC64" s="96">
        <f t="shared" si="23"/>
        <v>2000000</v>
      </c>
      <c r="AD64" s="96">
        <f t="shared" si="23"/>
        <v>2000000</v>
      </c>
      <c r="AE64" s="96">
        <f t="shared" si="23"/>
        <v>2000000</v>
      </c>
      <c r="AF64" s="96">
        <f t="shared" si="23"/>
        <v>2000000</v>
      </c>
      <c r="AG64" s="96">
        <f t="shared" si="23"/>
        <v>2000000</v>
      </c>
      <c r="AH64" s="96">
        <f t="shared" si="23"/>
        <v>2000000</v>
      </c>
      <c r="AI64" s="96">
        <f t="shared" si="23"/>
        <v>2000000</v>
      </c>
      <c r="AJ64" s="96">
        <f t="shared" si="23"/>
        <v>2000000</v>
      </c>
      <c r="AK64" s="96">
        <f t="shared" si="23"/>
        <v>2000000</v>
      </c>
      <c r="AL64" s="96">
        <f t="shared" si="23"/>
        <v>2000000</v>
      </c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85"/>
      <c r="BD64" s="85"/>
      <c r="BE64" s="85"/>
      <c r="BF64" s="85"/>
      <c r="BG64" s="85"/>
    </row>
    <row r="65" ht="12.75" customHeight="1">
      <c r="A65" s="92" t="s">
        <v>28</v>
      </c>
      <c r="B65" s="93">
        <f t="shared" ref="B65:AL65" si="24">B64/B71</f>
        <v>0.009009009009</v>
      </c>
      <c r="C65" s="93">
        <f t="shared" si="24"/>
        <v>0.01456973744</v>
      </c>
      <c r="D65" s="93">
        <f t="shared" si="24"/>
        <v>0.0198101527</v>
      </c>
      <c r="E65" s="93">
        <f t="shared" si="24"/>
        <v>0.02475715637</v>
      </c>
      <c r="F65" s="93">
        <f t="shared" si="24"/>
        <v>0.02889113841</v>
      </c>
      <c r="G65" s="93">
        <f t="shared" si="24"/>
        <v>0.03266759155</v>
      </c>
      <c r="H65" s="93">
        <f t="shared" si="24"/>
        <v>0.03613097478</v>
      </c>
      <c r="I65" s="93">
        <f t="shared" si="24"/>
        <v>0.03396626961</v>
      </c>
      <c r="J65" s="93">
        <f t="shared" si="24"/>
        <v>0.03204628908</v>
      </c>
      <c r="K65" s="93">
        <f t="shared" si="24"/>
        <v>0.03033175355</v>
      </c>
      <c r="L65" s="93">
        <f t="shared" si="24"/>
        <v>0.02879136259</v>
      </c>
      <c r="M65" s="93">
        <f t="shared" si="24"/>
        <v>0.02739986681</v>
      </c>
      <c r="N65" s="93">
        <f t="shared" si="24"/>
        <v>0.02613667302</v>
      </c>
      <c r="O65" s="93">
        <f t="shared" si="24"/>
        <v>0.02524101665</v>
      </c>
      <c r="P65" s="93">
        <f t="shared" si="24"/>
        <v>0.02440471147</v>
      </c>
      <c r="Q65" s="93">
        <f t="shared" si="24"/>
        <v>0.02362204724</v>
      </c>
      <c r="R65" s="93">
        <f t="shared" si="24"/>
        <v>0.02313624679</v>
      </c>
      <c r="S65" s="93">
        <f t="shared" si="24"/>
        <v>0.02267002519</v>
      </c>
      <c r="T65" s="93">
        <f t="shared" si="24"/>
        <v>0.02222222222</v>
      </c>
      <c r="U65" s="93">
        <f t="shared" si="24"/>
        <v>0.02201834862</v>
      </c>
      <c r="V65" s="93">
        <f t="shared" si="24"/>
        <v>0.02181818182</v>
      </c>
      <c r="W65" s="93">
        <f t="shared" si="24"/>
        <v>0.02162162162</v>
      </c>
      <c r="X65" s="93">
        <f t="shared" si="24"/>
        <v>0.02142857143</v>
      </c>
      <c r="Y65" s="93">
        <f t="shared" si="24"/>
        <v>0.02123893805</v>
      </c>
      <c r="Z65" s="93">
        <f t="shared" si="24"/>
        <v>0.02105263158</v>
      </c>
      <c r="AA65" s="93">
        <f t="shared" si="24"/>
        <v>0.02086956522</v>
      </c>
      <c r="AB65" s="93">
        <f t="shared" si="24"/>
        <v>0.02068965517</v>
      </c>
      <c r="AC65" s="93">
        <f t="shared" si="24"/>
        <v>0.02051282051</v>
      </c>
      <c r="AD65" s="93">
        <f t="shared" si="24"/>
        <v>0.02033898305</v>
      </c>
      <c r="AE65" s="93">
        <f t="shared" si="24"/>
        <v>0.02016806723</v>
      </c>
      <c r="AF65" s="93">
        <f t="shared" si="24"/>
        <v>0.02</v>
      </c>
      <c r="AG65" s="93">
        <f t="shared" si="24"/>
        <v>0.02</v>
      </c>
      <c r="AH65" s="93">
        <f t="shared" si="24"/>
        <v>0.02</v>
      </c>
      <c r="AI65" s="93">
        <f t="shared" si="24"/>
        <v>0.02</v>
      </c>
      <c r="AJ65" s="93">
        <f t="shared" si="24"/>
        <v>0.02</v>
      </c>
      <c r="AK65" s="93">
        <f t="shared" si="24"/>
        <v>0.02</v>
      </c>
      <c r="AL65" s="93">
        <f t="shared" si="24"/>
        <v>0.02</v>
      </c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94"/>
      <c r="BD65" s="94"/>
      <c r="BE65" s="94"/>
      <c r="BF65" s="94"/>
      <c r="BG65" s="94"/>
    </row>
    <row r="66">
      <c r="A66" s="106" t="str">
        <f>A16</f>
        <v>Community + Marketing</v>
      </c>
      <c r="B66" s="85">
        <f>B16*F16</f>
        <v>2500000</v>
      </c>
      <c r="C66" s="96">
        <f t="shared" ref="C66:AL66" si="25">IFS(AND(C$47-$G$16&gt;0,C$47-$H$16-$G$16&lt;=0),B66+$I$16*C73+(1-$F$16)*$B$16/$H$16,OR(C$47-$H$16-$G$16&gt;0,C$47-$G$16&lt;=0),B66+$I$16*C73)</f>
        <v>3125000</v>
      </c>
      <c r="D66" s="96">
        <f t="shared" si="25"/>
        <v>3750000</v>
      </c>
      <c r="E66" s="96">
        <f t="shared" si="25"/>
        <v>4375000</v>
      </c>
      <c r="F66" s="96">
        <f t="shared" si="25"/>
        <v>5000000</v>
      </c>
      <c r="G66" s="96">
        <f t="shared" si="25"/>
        <v>5625000</v>
      </c>
      <c r="H66" s="96">
        <f t="shared" si="25"/>
        <v>6250000</v>
      </c>
      <c r="I66" s="96">
        <f t="shared" si="25"/>
        <v>6875000</v>
      </c>
      <c r="J66" s="96">
        <f t="shared" si="25"/>
        <v>7500000</v>
      </c>
      <c r="K66" s="96">
        <f t="shared" si="25"/>
        <v>8125000</v>
      </c>
      <c r="L66" s="96">
        <f t="shared" si="25"/>
        <v>8750000</v>
      </c>
      <c r="M66" s="96">
        <f t="shared" si="25"/>
        <v>9375000</v>
      </c>
      <c r="N66" s="96">
        <f t="shared" si="25"/>
        <v>10000000</v>
      </c>
      <c r="O66" s="96">
        <f t="shared" si="25"/>
        <v>10000000</v>
      </c>
      <c r="P66" s="96">
        <f t="shared" si="25"/>
        <v>10000000</v>
      </c>
      <c r="Q66" s="96">
        <f t="shared" si="25"/>
        <v>10000000</v>
      </c>
      <c r="R66" s="96">
        <f t="shared" si="25"/>
        <v>10000000</v>
      </c>
      <c r="S66" s="96">
        <f t="shared" si="25"/>
        <v>10000000</v>
      </c>
      <c r="T66" s="96">
        <f t="shared" si="25"/>
        <v>10000000</v>
      </c>
      <c r="U66" s="96">
        <f t="shared" si="25"/>
        <v>10000000</v>
      </c>
      <c r="V66" s="96">
        <f t="shared" si="25"/>
        <v>10000000</v>
      </c>
      <c r="W66" s="96">
        <f t="shared" si="25"/>
        <v>10000000</v>
      </c>
      <c r="X66" s="96">
        <f t="shared" si="25"/>
        <v>10000000</v>
      </c>
      <c r="Y66" s="96">
        <f t="shared" si="25"/>
        <v>10000000</v>
      </c>
      <c r="Z66" s="96">
        <f t="shared" si="25"/>
        <v>10000000</v>
      </c>
      <c r="AA66" s="96">
        <f t="shared" si="25"/>
        <v>10000000</v>
      </c>
      <c r="AB66" s="96">
        <f t="shared" si="25"/>
        <v>10000000</v>
      </c>
      <c r="AC66" s="96">
        <f t="shared" si="25"/>
        <v>10000000</v>
      </c>
      <c r="AD66" s="96">
        <f t="shared" si="25"/>
        <v>10000000</v>
      </c>
      <c r="AE66" s="96">
        <f t="shared" si="25"/>
        <v>10000000</v>
      </c>
      <c r="AF66" s="96">
        <f t="shared" si="25"/>
        <v>10000000</v>
      </c>
      <c r="AG66" s="96">
        <f t="shared" si="25"/>
        <v>10000000</v>
      </c>
      <c r="AH66" s="96">
        <f t="shared" si="25"/>
        <v>10000000</v>
      </c>
      <c r="AI66" s="96">
        <f t="shared" si="25"/>
        <v>10000000</v>
      </c>
      <c r="AJ66" s="96">
        <f t="shared" si="25"/>
        <v>10000000</v>
      </c>
      <c r="AK66" s="96">
        <f t="shared" si="25"/>
        <v>10000000</v>
      </c>
      <c r="AL66" s="96">
        <f t="shared" si="25"/>
        <v>10000000</v>
      </c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85"/>
      <c r="BD66" s="85"/>
      <c r="BE66" s="85"/>
      <c r="BF66" s="85"/>
      <c r="BG66" s="85"/>
    </row>
    <row r="67" ht="12.75" customHeight="1">
      <c r="A67" s="92" t="s">
        <v>28</v>
      </c>
      <c r="B67" s="93">
        <f t="shared" ref="B67:AL67" si="26">B66/B69</f>
        <v>0.05630630631</v>
      </c>
      <c r="C67" s="93">
        <f t="shared" si="26"/>
        <v>0.06829564426</v>
      </c>
      <c r="D67" s="93">
        <f t="shared" si="26"/>
        <v>0.07959436354</v>
      </c>
      <c r="E67" s="93">
        <f t="shared" si="26"/>
        <v>0.09026046592</v>
      </c>
      <c r="F67" s="93">
        <f t="shared" si="26"/>
        <v>0.0984925173</v>
      </c>
      <c r="G67" s="93">
        <f t="shared" si="26"/>
        <v>0.1060126168</v>
      </c>
      <c r="H67" s="93">
        <f t="shared" si="26"/>
        <v>0.1129092962</v>
      </c>
      <c r="I67" s="93">
        <f t="shared" si="26"/>
        <v>0.1167590518</v>
      </c>
      <c r="J67" s="93">
        <f t="shared" si="26"/>
        <v>0.1201735841</v>
      </c>
      <c r="K67" s="93">
        <f t="shared" si="26"/>
        <v>0.1232227488</v>
      </c>
      <c r="L67" s="93">
        <f t="shared" si="26"/>
        <v>0.1259622113</v>
      </c>
      <c r="M67" s="93">
        <f t="shared" si="26"/>
        <v>0.1284368757</v>
      </c>
      <c r="N67" s="93">
        <f t="shared" si="26"/>
        <v>0.1306833651</v>
      </c>
      <c r="O67" s="93">
        <f t="shared" si="26"/>
        <v>0.1262050833</v>
      </c>
      <c r="P67" s="93">
        <f t="shared" si="26"/>
        <v>0.1220235573</v>
      </c>
      <c r="Q67" s="93">
        <f t="shared" si="26"/>
        <v>0.1181102362</v>
      </c>
      <c r="R67" s="93">
        <f t="shared" si="26"/>
        <v>0.1156812339</v>
      </c>
      <c r="S67" s="93">
        <f t="shared" si="26"/>
        <v>0.1133501259</v>
      </c>
      <c r="T67" s="93">
        <f t="shared" si="26"/>
        <v>0.1111111111</v>
      </c>
      <c r="U67" s="93">
        <f t="shared" si="26"/>
        <v>0.1100917431</v>
      </c>
      <c r="V67" s="93">
        <f t="shared" si="26"/>
        <v>0.1090909091</v>
      </c>
      <c r="W67" s="93">
        <f t="shared" si="26"/>
        <v>0.1081081081</v>
      </c>
      <c r="X67" s="93">
        <f t="shared" si="26"/>
        <v>0.1071428571</v>
      </c>
      <c r="Y67" s="93">
        <f t="shared" si="26"/>
        <v>0.1061946903</v>
      </c>
      <c r="Z67" s="93">
        <f t="shared" si="26"/>
        <v>0.1052631579</v>
      </c>
      <c r="AA67" s="93">
        <f t="shared" si="26"/>
        <v>0.1043478261</v>
      </c>
      <c r="AB67" s="93">
        <f t="shared" si="26"/>
        <v>0.1034482759</v>
      </c>
      <c r="AC67" s="93">
        <f t="shared" si="26"/>
        <v>0.1025641026</v>
      </c>
      <c r="AD67" s="93">
        <f t="shared" si="26"/>
        <v>0.1016949153</v>
      </c>
      <c r="AE67" s="93">
        <f t="shared" si="26"/>
        <v>0.1008403361</v>
      </c>
      <c r="AF67" s="93">
        <f t="shared" si="26"/>
        <v>0.1</v>
      </c>
      <c r="AG67" s="93">
        <f t="shared" si="26"/>
        <v>0.1</v>
      </c>
      <c r="AH67" s="93">
        <f t="shared" si="26"/>
        <v>0.1</v>
      </c>
      <c r="AI67" s="93">
        <f t="shared" si="26"/>
        <v>0.1</v>
      </c>
      <c r="AJ67" s="93">
        <f t="shared" si="26"/>
        <v>0.1</v>
      </c>
      <c r="AK67" s="93">
        <f t="shared" si="26"/>
        <v>0.1</v>
      </c>
      <c r="AL67" s="93">
        <f t="shared" si="26"/>
        <v>0.1</v>
      </c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94"/>
      <c r="BD67" s="94"/>
      <c r="BE67" s="94"/>
      <c r="BF67" s="94"/>
      <c r="BG67" s="94"/>
    </row>
    <row r="68" ht="13.5" customHeight="1">
      <c r="A68" s="98" t="s">
        <v>31</v>
      </c>
      <c r="B68" s="99">
        <f t="shared" ref="B68:AL68" si="27">B63+B67+B65</f>
        <v>0.9662162162</v>
      </c>
      <c r="C68" s="99">
        <f t="shared" si="27"/>
        <v>0.9570496282</v>
      </c>
      <c r="D68" s="99">
        <f t="shared" si="27"/>
        <v>0.9484110607</v>
      </c>
      <c r="E68" s="99">
        <f t="shared" si="27"/>
        <v>0.9402561678</v>
      </c>
      <c r="F68" s="99">
        <f t="shared" si="27"/>
        <v>0.9153237942</v>
      </c>
      <c r="G68" s="99">
        <f t="shared" si="27"/>
        <v>0.8925477057</v>
      </c>
      <c r="H68" s="99">
        <f t="shared" si="27"/>
        <v>0.8716597667</v>
      </c>
      <c r="I68" s="99">
        <f t="shared" si="27"/>
        <v>0.8300507135</v>
      </c>
      <c r="J68" s="99">
        <f t="shared" si="27"/>
        <v>0.7931456548</v>
      </c>
      <c r="K68" s="99">
        <f t="shared" si="27"/>
        <v>0.7601895735</v>
      </c>
      <c r="L68" s="99">
        <f t="shared" si="27"/>
        <v>0.7305808258</v>
      </c>
      <c r="M68" s="99">
        <f t="shared" si="27"/>
        <v>0.7038340786</v>
      </c>
      <c r="N68" s="99">
        <f t="shared" si="27"/>
        <v>0.6795534985</v>
      </c>
      <c r="O68" s="99">
        <f t="shared" si="27"/>
        <v>0.656266433</v>
      </c>
      <c r="P68" s="99">
        <f t="shared" si="27"/>
        <v>0.6345224981</v>
      </c>
      <c r="Q68" s="99">
        <f t="shared" si="27"/>
        <v>0.6141732283</v>
      </c>
      <c r="R68" s="99">
        <f t="shared" si="27"/>
        <v>0.6015424165</v>
      </c>
      <c r="S68" s="99">
        <f t="shared" si="27"/>
        <v>0.5894206549</v>
      </c>
      <c r="T68" s="99">
        <f t="shared" si="27"/>
        <v>0.5777777778</v>
      </c>
      <c r="U68" s="99">
        <f t="shared" si="27"/>
        <v>0.5724770642</v>
      </c>
      <c r="V68" s="99">
        <f t="shared" si="27"/>
        <v>0.5672727273</v>
      </c>
      <c r="W68" s="99">
        <f t="shared" si="27"/>
        <v>0.5621621622</v>
      </c>
      <c r="X68" s="99">
        <f t="shared" si="27"/>
        <v>0.5571428571</v>
      </c>
      <c r="Y68" s="99">
        <f t="shared" si="27"/>
        <v>0.5522123894</v>
      </c>
      <c r="Z68" s="99">
        <f t="shared" si="27"/>
        <v>0.5473684211</v>
      </c>
      <c r="AA68" s="99">
        <f t="shared" si="27"/>
        <v>0.5426086957</v>
      </c>
      <c r="AB68" s="99">
        <f t="shared" si="27"/>
        <v>0.5379310345</v>
      </c>
      <c r="AC68" s="99">
        <f t="shared" si="27"/>
        <v>0.5333333333</v>
      </c>
      <c r="AD68" s="99">
        <f t="shared" si="27"/>
        <v>0.5288135593</v>
      </c>
      <c r="AE68" s="99">
        <f t="shared" si="27"/>
        <v>0.5243697479</v>
      </c>
      <c r="AF68" s="99">
        <f t="shared" si="27"/>
        <v>0.52</v>
      </c>
      <c r="AG68" s="99">
        <f t="shared" si="27"/>
        <v>0.52</v>
      </c>
      <c r="AH68" s="99">
        <f t="shared" si="27"/>
        <v>0.52</v>
      </c>
      <c r="AI68" s="99">
        <f t="shared" si="27"/>
        <v>0.52</v>
      </c>
      <c r="AJ68" s="99">
        <f t="shared" si="27"/>
        <v>0.52</v>
      </c>
      <c r="AK68" s="99">
        <f t="shared" si="27"/>
        <v>0.52</v>
      </c>
      <c r="AL68" s="99">
        <f t="shared" si="27"/>
        <v>0.52</v>
      </c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103"/>
      <c r="BD68" s="103"/>
      <c r="BE68" s="103"/>
      <c r="BF68" s="103"/>
      <c r="BG68" s="103"/>
    </row>
    <row r="69">
      <c r="A69" s="107" t="s">
        <v>32</v>
      </c>
      <c r="B69" s="85">
        <f t="shared" ref="B69:AL69" si="28">SUM(B48,B50,B55,B52,B57,B59,B66,B62,B64)</f>
        <v>44400000</v>
      </c>
      <c r="C69" s="85">
        <f t="shared" si="28"/>
        <v>45756944.44</v>
      </c>
      <c r="D69" s="85">
        <f t="shared" si="28"/>
        <v>47113888.89</v>
      </c>
      <c r="E69" s="85">
        <f t="shared" si="28"/>
        <v>48470833.33</v>
      </c>
      <c r="F69" s="85">
        <f t="shared" si="28"/>
        <v>50765277.78</v>
      </c>
      <c r="G69" s="85">
        <f t="shared" si="28"/>
        <v>53059722.22</v>
      </c>
      <c r="H69" s="85">
        <f t="shared" si="28"/>
        <v>55354166.67</v>
      </c>
      <c r="I69" s="85">
        <f t="shared" si="28"/>
        <v>58881944.44</v>
      </c>
      <c r="J69" s="85">
        <f t="shared" si="28"/>
        <v>62409722.22</v>
      </c>
      <c r="K69" s="85">
        <f t="shared" si="28"/>
        <v>65937500</v>
      </c>
      <c r="L69" s="85">
        <f t="shared" si="28"/>
        <v>69465277.78</v>
      </c>
      <c r="M69" s="85">
        <f t="shared" si="28"/>
        <v>72993055.56</v>
      </c>
      <c r="N69" s="85">
        <f t="shared" si="28"/>
        <v>76520833.33</v>
      </c>
      <c r="O69" s="85">
        <f t="shared" si="28"/>
        <v>79236111.11</v>
      </c>
      <c r="P69" s="85">
        <f t="shared" si="28"/>
        <v>81951388.89</v>
      </c>
      <c r="Q69" s="85">
        <f t="shared" si="28"/>
        <v>84666666.67</v>
      </c>
      <c r="R69" s="85">
        <f t="shared" si="28"/>
        <v>86444444.44</v>
      </c>
      <c r="S69" s="85">
        <f t="shared" si="28"/>
        <v>88222222.22</v>
      </c>
      <c r="T69" s="85">
        <f t="shared" si="28"/>
        <v>90000000</v>
      </c>
      <c r="U69" s="85">
        <f t="shared" si="28"/>
        <v>90833333.33</v>
      </c>
      <c r="V69" s="85">
        <f t="shared" si="28"/>
        <v>91666666.67</v>
      </c>
      <c r="W69" s="85">
        <f t="shared" si="28"/>
        <v>92500000</v>
      </c>
      <c r="X69" s="85">
        <f t="shared" si="28"/>
        <v>93333333.33</v>
      </c>
      <c r="Y69" s="85">
        <f t="shared" si="28"/>
        <v>94166666.67</v>
      </c>
      <c r="Z69" s="85">
        <f t="shared" si="28"/>
        <v>95000000</v>
      </c>
      <c r="AA69" s="85">
        <f t="shared" si="28"/>
        <v>95833333.33</v>
      </c>
      <c r="AB69" s="85">
        <f t="shared" si="28"/>
        <v>96666666.67</v>
      </c>
      <c r="AC69" s="85">
        <f t="shared" si="28"/>
        <v>97500000</v>
      </c>
      <c r="AD69" s="85">
        <f t="shared" si="28"/>
        <v>98333333.33</v>
      </c>
      <c r="AE69" s="85">
        <f t="shared" si="28"/>
        <v>99166666.67</v>
      </c>
      <c r="AF69" s="85">
        <f t="shared" si="28"/>
        <v>100000000</v>
      </c>
      <c r="AG69" s="85">
        <f t="shared" si="28"/>
        <v>100000000</v>
      </c>
      <c r="AH69" s="85">
        <f t="shared" si="28"/>
        <v>100000000</v>
      </c>
      <c r="AI69" s="85">
        <f t="shared" si="28"/>
        <v>100000000</v>
      </c>
      <c r="AJ69" s="85">
        <f t="shared" si="28"/>
        <v>100000000</v>
      </c>
      <c r="AK69" s="85">
        <f t="shared" si="28"/>
        <v>100000000</v>
      </c>
      <c r="AL69" s="85">
        <f t="shared" si="28"/>
        <v>100000000</v>
      </c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85"/>
      <c r="BD69" s="85"/>
      <c r="BE69" s="85"/>
      <c r="BF69" s="85"/>
      <c r="BG69" s="85"/>
    </row>
    <row r="70" ht="12.75" customHeight="1">
      <c r="A70" s="108" t="s">
        <v>33</v>
      </c>
      <c r="B70" s="109">
        <f t="shared" ref="B70:AL70" si="29">B69/B75</f>
        <v>0.444</v>
      </c>
      <c r="C70" s="109">
        <f t="shared" si="29"/>
        <v>0.4575694444</v>
      </c>
      <c r="D70" s="109">
        <f t="shared" si="29"/>
        <v>0.4711388889</v>
      </c>
      <c r="E70" s="109">
        <f t="shared" si="29"/>
        <v>0.4847083333</v>
      </c>
      <c r="F70" s="109">
        <f t="shared" si="29"/>
        <v>0.5076527778</v>
      </c>
      <c r="G70" s="109">
        <f t="shared" si="29"/>
        <v>0.5305972222</v>
      </c>
      <c r="H70" s="109">
        <f t="shared" si="29"/>
        <v>0.5535416667</v>
      </c>
      <c r="I70" s="109">
        <f t="shared" si="29"/>
        <v>0.5888194444</v>
      </c>
      <c r="J70" s="109">
        <f t="shared" si="29"/>
        <v>0.6240972222</v>
      </c>
      <c r="K70" s="109">
        <f t="shared" si="29"/>
        <v>0.659375</v>
      </c>
      <c r="L70" s="109">
        <f t="shared" si="29"/>
        <v>0.6946527778</v>
      </c>
      <c r="M70" s="109">
        <f t="shared" si="29"/>
        <v>0.7299305556</v>
      </c>
      <c r="N70" s="109">
        <f t="shared" si="29"/>
        <v>0.7652083333</v>
      </c>
      <c r="O70" s="109">
        <f t="shared" si="29"/>
        <v>0.7923611111</v>
      </c>
      <c r="P70" s="109">
        <f t="shared" si="29"/>
        <v>0.8195138889</v>
      </c>
      <c r="Q70" s="109">
        <f t="shared" si="29"/>
        <v>0.8466666667</v>
      </c>
      <c r="R70" s="109">
        <f t="shared" si="29"/>
        <v>0.8644444444</v>
      </c>
      <c r="S70" s="109">
        <f t="shared" si="29"/>
        <v>0.8822222222</v>
      </c>
      <c r="T70" s="109">
        <f t="shared" si="29"/>
        <v>0.9</v>
      </c>
      <c r="U70" s="109">
        <f t="shared" si="29"/>
        <v>0.9083333333</v>
      </c>
      <c r="V70" s="109">
        <f t="shared" si="29"/>
        <v>0.9166666667</v>
      </c>
      <c r="W70" s="109">
        <f t="shared" si="29"/>
        <v>0.925</v>
      </c>
      <c r="X70" s="109">
        <f t="shared" si="29"/>
        <v>0.9333333333</v>
      </c>
      <c r="Y70" s="109">
        <f t="shared" si="29"/>
        <v>0.9416666667</v>
      </c>
      <c r="Z70" s="109">
        <f t="shared" si="29"/>
        <v>0.95</v>
      </c>
      <c r="AA70" s="109">
        <f t="shared" si="29"/>
        <v>0.9583333333</v>
      </c>
      <c r="AB70" s="109">
        <f t="shared" si="29"/>
        <v>0.9666666667</v>
      </c>
      <c r="AC70" s="109">
        <f t="shared" si="29"/>
        <v>0.975</v>
      </c>
      <c r="AD70" s="109">
        <f t="shared" si="29"/>
        <v>0.9833333333</v>
      </c>
      <c r="AE70" s="109">
        <f t="shared" si="29"/>
        <v>0.9916666667</v>
      </c>
      <c r="AF70" s="109">
        <f t="shared" si="29"/>
        <v>1</v>
      </c>
      <c r="AG70" s="109">
        <f t="shared" si="29"/>
        <v>1</v>
      </c>
      <c r="AH70" s="109">
        <f t="shared" si="29"/>
        <v>1</v>
      </c>
      <c r="AI70" s="109">
        <f t="shared" si="29"/>
        <v>1</v>
      </c>
      <c r="AJ70" s="109">
        <f t="shared" si="29"/>
        <v>1</v>
      </c>
      <c r="AK70" s="109">
        <f t="shared" si="29"/>
        <v>1</v>
      </c>
      <c r="AL70" s="109">
        <f t="shared" si="29"/>
        <v>1</v>
      </c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110"/>
      <c r="BD70" s="110"/>
      <c r="BE70" s="110"/>
      <c r="BF70" s="110"/>
      <c r="BG70" s="110"/>
    </row>
    <row r="71">
      <c r="A71" s="84" t="s">
        <v>34</v>
      </c>
      <c r="B71" s="85">
        <f t="shared" ref="B71:AL71" si="30">B69</f>
        <v>44400000</v>
      </c>
      <c r="C71" s="85">
        <f t="shared" si="30"/>
        <v>45756944.44</v>
      </c>
      <c r="D71" s="85">
        <f t="shared" si="30"/>
        <v>47113888.89</v>
      </c>
      <c r="E71" s="85">
        <f t="shared" si="30"/>
        <v>48470833.33</v>
      </c>
      <c r="F71" s="85">
        <f t="shared" si="30"/>
        <v>50765277.78</v>
      </c>
      <c r="G71" s="85">
        <f t="shared" si="30"/>
        <v>53059722.22</v>
      </c>
      <c r="H71" s="85">
        <f t="shared" si="30"/>
        <v>55354166.67</v>
      </c>
      <c r="I71" s="85">
        <f t="shared" si="30"/>
        <v>58881944.44</v>
      </c>
      <c r="J71" s="85">
        <f t="shared" si="30"/>
        <v>62409722.22</v>
      </c>
      <c r="K71" s="85">
        <f t="shared" si="30"/>
        <v>65937500</v>
      </c>
      <c r="L71" s="85">
        <f t="shared" si="30"/>
        <v>69465277.78</v>
      </c>
      <c r="M71" s="85">
        <f t="shared" si="30"/>
        <v>72993055.56</v>
      </c>
      <c r="N71" s="85">
        <f t="shared" si="30"/>
        <v>76520833.33</v>
      </c>
      <c r="O71" s="85">
        <f t="shared" si="30"/>
        <v>79236111.11</v>
      </c>
      <c r="P71" s="85">
        <f t="shared" si="30"/>
        <v>81951388.89</v>
      </c>
      <c r="Q71" s="85">
        <f t="shared" si="30"/>
        <v>84666666.67</v>
      </c>
      <c r="R71" s="85">
        <f t="shared" si="30"/>
        <v>86444444.44</v>
      </c>
      <c r="S71" s="85">
        <f t="shared" si="30"/>
        <v>88222222.22</v>
      </c>
      <c r="T71" s="85">
        <f t="shared" si="30"/>
        <v>90000000</v>
      </c>
      <c r="U71" s="85">
        <f t="shared" si="30"/>
        <v>90833333.33</v>
      </c>
      <c r="V71" s="85">
        <f t="shared" si="30"/>
        <v>91666666.67</v>
      </c>
      <c r="W71" s="85">
        <f t="shared" si="30"/>
        <v>92500000</v>
      </c>
      <c r="X71" s="85">
        <f t="shared" si="30"/>
        <v>93333333.33</v>
      </c>
      <c r="Y71" s="85">
        <f t="shared" si="30"/>
        <v>94166666.67</v>
      </c>
      <c r="Z71" s="85">
        <f t="shared" si="30"/>
        <v>95000000</v>
      </c>
      <c r="AA71" s="85">
        <f t="shared" si="30"/>
        <v>95833333.33</v>
      </c>
      <c r="AB71" s="85">
        <f t="shared" si="30"/>
        <v>96666666.67</v>
      </c>
      <c r="AC71" s="85">
        <f t="shared" si="30"/>
        <v>97500000</v>
      </c>
      <c r="AD71" s="85">
        <f t="shared" si="30"/>
        <v>98333333.33</v>
      </c>
      <c r="AE71" s="85">
        <f t="shared" si="30"/>
        <v>99166666.67</v>
      </c>
      <c r="AF71" s="85">
        <f t="shared" si="30"/>
        <v>100000000</v>
      </c>
      <c r="AG71" s="85">
        <f t="shared" si="30"/>
        <v>100000000</v>
      </c>
      <c r="AH71" s="85">
        <f t="shared" si="30"/>
        <v>100000000</v>
      </c>
      <c r="AI71" s="85">
        <f t="shared" si="30"/>
        <v>100000000</v>
      </c>
      <c r="AJ71" s="85">
        <f t="shared" si="30"/>
        <v>100000000</v>
      </c>
      <c r="AK71" s="85">
        <f t="shared" si="30"/>
        <v>100000000</v>
      </c>
      <c r="AL71" s="85">
        <f t="shared" si="30"/>
        <v>100000000</v>
      </c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 ht="12.75" customHeight="1">
      <c r="A72" s="108" t="s">
        <v>33</v>
      </c>
      <c r="B72" s="109">
        <f t="shared" ref="B72:AL72" si="31">B71/(B75)</f>
        <v>0.444</v>
      </c>
      <c r="C72" s="109">
        <f t="shared" si="31"/>
        <v>0.4575694444</v>
      </c>
      <c r="D72" s="109">
        <f t="shared" si="31"/>
        <v>0.4711388889</v>
      </c>
      <c r="E72" s="109">
        <f t="shared" si="31"/>
        <v>0.4847083333</v>
      </c>
      <c r="F72" s="109">
        <f t="shared" si="31"/>
        <v>0.5076527778</v>
      </c>
      <c r="G72" s="109">
        <f t="shared" si="31"/>
        <v>0.5305972222</v>
      </c>
      <c r="H72" s="109">
        <f t="shared" si="31"/>
        <v>0.5535416667</v>
      </c>
      <c r="I72" s="109">
        <f t="shared" si="31"/>
        <v>0.5888194444</v>
      </c>
      <c r="J72" s="109">
        <f t="shared" si="31"/>
        <v>0.6240972222</v>
      </c>
      <c r="K72" s="109">
        <f t="shared" si="31"/>
        <v>0.659375</v>
      </c>
      <c r="L72" s="109">
        <f t="shared" si="31"/>
        <v>0.6946527778</v>
      </c>
      <c r="M72" s="109">
        <f t="shared" si="31"/>
        <v>0.7299305556</v>
      </c>
      <c r="N72" s="109">
        <f t="shared" si="31"/>
        <v>0.7652083333</v>
      </c>
      <c r="O72" s="109">
        <f t="shared" si="31"/>
        <v>0.7923611111</v>
      </c>
      <c r="P72" s="109">
        <f t="shared" si="31"/>
        <v>0.8195138889</v>
      </c>
      <c r="Q72" s="109">
        <f t="shared" si="31"/>
        <v>0.8466666667</v>
      </c>
      <c r="R72" s="109">
        <f t="shared" si="31"/>
        <v>0.8644444444</v>
      </c>
      <c r="S72" s="109">
        <f t="shared" si="31"/>
        <v>0.8822222222</v>
      </c>
      <c r="T72" s="109">
        <f t="shared" si="31"/>
        <v>0.9</v>
      </c>
      <c r="U72" s="109">
        <f t="shared" si="31"/>
        <v>0.9083333333</v>
      </c>
      <c r="V72" s="109">
        <f t="shared" si="31"/>
        <v>0.9166666667</v>
      </c>
      <c r="W72" s="109">
        <f t="shared" si="31"/>
        <v>0.925</v>
      </c>
      <c r="X72" s="109">
        <f t="shared" si="31"/>
        <v>0.9333333333</v>
      </c>
      <c r="Y72" s="109">
        <f t="shared" si="31"/>
        <v>0.9416666667</v>
      </c>
      <c r="Z72" s="109">
        <f t="shared" si="31"/>
        <v>0.95</v>
      </c>
      <c r="AA72" s="109">
        <f t="shared" si="31"/>
        <v>0.9583333333</v>
      </c>
      <c r="AB72" s="109">
        <f t="shared" si="31"/>
        <v>0.9666666667</v>
      </c>
      <c r="AC72" s="109">
        <f t="shared" si="31"/>
        <v>0.975</v>
      </c>
      <c r="AD72" s="109">
        <f t="shared" si="31"/>
        <v>0.9833333333</v>
      </c>
      <c r="AE72" s="109">
        <f t="shared" si="31"/>
        <v>0.9916666667</v>
      </c>
      <c r="AF72" s="109">
        <f t="shared" si="31"/>
        <v>1</v>
      </c>
      <c r="AG72" s="109">
        <f t="shared" si="31"/>
        <v>1</v>
      </c>
      <c r="AH72" s="109">
        <f t="shared" si="31"/>
        <v>1</v>
      </c>
      <c r="AI72" s="109">
        <f t="shared" si="31"/>
        <v>1</v>
      </c>
      <c r="AJ72" s="109">
        <f t="shared" si="31"/>
        <v>1</v>
      </c>
      <c r="AK72" s="109">
        <f t="shared" si="31"/>
        <v>1</v>
      </c>
      <c r="AL72" s="109">
        <f t="shared" si="31"/>
        <v>1</v>
      </c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110"/>
      <c r="BD72" s="110"/>
      <c r="BE72" s="110"/>
      <c r="BF72" s="110"/>
      <c r="BG72" s="110"/>
    </row>
    <row r="73">
      <c r="A73" s="84" t="s">
        <v>35</v>
      </c>
      <c r="B73" s="58">
        <v>0.0</v>
      </c>
      <c r="C73" s="111">
        <f t="shared" ref="C73:AL73" si="32">B75*((1+$B$4/12)-1)</f>
        <v>0</v>
      </c>
      <c r="D73" s="111">
        <f t="shared" si="32"/>
        <v>0</v>
      </c>
      <c r="E73" s="111">
        <f t="shared" si="32"/>
        <v>0</v>
      </c>
      <c r="F73" s="111">
        <f t="shared" si="32"/>
        <v>0</v>
      </c>
      <c r="G73" s="111">
        <f t="shared" si="32"/>
        <v>0</v>
      </c>
      <c r="H73" s="111">
        <f t="shared" si="32"/>
        <v>0</v>
      </c>
      <c r="I73" s="111">
        <f t="shared" si="32"/>
        <v>0</v>
      </c>
      <c r="J73" s="111">
        <f t="shared" si="32"/>
        <v>0</v>
      </c>
      <c r="K73" s="111">
        <f t="shared" si="32"/>
        <v>0</v>
      </c>
      <c r="L73" s="111">
        <f t="shared" si="32"/>
        <v>0</v>
      </c>
      <c r="M73" s="111">
        <f t="shared" si="32"/>
        <v>0</v>
      </c>
      <c r="N73" s="111">
        <f t="shared" si="32"/>
        <v>0</v>
      </c>
      <c r="O73" s="111">
        <f t="shared" si="32"/>
        <v>0</v>
      </c>
      <c r="P73" s="111">
        <f t="shared" si="32"/>
        <v>0</v>
      </c>
      <c r="Q73" s="111">
        <f t="shared" si="32"/>
        <v>0</v>
      </c>
      <c r="R73" s="111">
        <f t="shared" si="32"/>
        <v>0</v>
      </c>
      <c r="S73" s="111">
        <f t="shared" si="32"/>
        <v>0</v>
      </c>
      <c r="T73" s="111">
        <f t="shared" si="32"/>
        <v>0</v>
      </c>
      <c r="U73" s="111">
        <f t="shared" si="32"/>
        <v>0</v>
      </c>
      <c r="V73" s="111">
        <f t="shared" si="32"/>
        <v>0</v>
      </c>
      <c r="W73" s="111">
        <f t="shared" si="32"/>
        <v>0</v>
      </c>
      <c r="X73" s="111">
        <f t="shared" si="32"/>
        <v>0</v>
      </c>
      <c r="Y73" s="111">
        <f t="shared" si="32"/>
        <v>0</v>
      </c>
      <c r="Z73" s="111">
        <f t="shared" si="32"/>
        <v>0</v>
      </c>
      <c r="AA73" s="111">
        <f t="shared" si="32"/>
        <v>0</v>
      </c>
      <c r="AB73" s="111">
        <f t="shared" si="32"/>
        <v>0</v>
      </c>
      <c r="AC73" s="111">
        <f t="shared" si="32"/>
        <v>0</v>
      </c>
      <c r="AD73" s="111">
        <f t="shared" si="32"/>
        <v>0</v>
      </c>
      <c r="AE73" s="111">
        <f t="shared" si="32"/>
        <v>0</v>
      </c>
      <c r="AF73" s="111">
        <f t="shared" si="32"/>
        <v>0</v>
      </c>
      <c r="AG73" s="111">
        <f t="shared" si="32"/>
        <v>0</v>
      </c>
      <c r="AH73" s="111">
        <f t="shared" si="32"/>
        <v>0</v>
      </c>
      <c r="AI73" s="111">
        <f t="shared" si="32"/>
        <v>0</v>
      </c>
      <c r="AJ73" s="111">
        <f t="shared" si="32"/>
        <v>0</v>
      </c>
      <c r="AK73" s="111">
        <f t="shared" si="32"/>
        <v>0</v>
      </c>
      <c r="AL73" s="111">
        <f t="shared" si="32"/>
        <v>0</v>
      </c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</row>
    <row r="74">
      <c r="A74" s="84" t="s">
        <v>36</v>
      </c>
      <c r="B74" s="58">
        <v>0.0</v>
      </c>
      <c r="C74" s="111">
        <f>$B$3*((1+$B$4/12)-1)</f>
        <v>0</v>
      </c>
      <c r="D74" s="111">
        <f t="shared" ref="D74:AL74" si="33">C74+D73</f>
        <v>0</v>
      </c>
      <c r="E74" s="111">
        <f t="shared" si="33"/>
        <v>0</v>
      </c>
      <c r="F74" s="111">
        <f t="shared" si="33"/>
        <v>0</v>
      </c>
      <c r="G74" s="111">
        <f t="shared" si="33"/>
        <v>0</v>
      </c>
      <c r="H74" s="111">
        <f t="shared" si="33"/>
        <v>0</v>
      </c>
      <c r="I74" s="111">
        <f t="shared" si="33"/>
        <v>0</v>
      </c>
      <c r="J74" s="111">
        <f t="shared" si="33"/>
        <v>0</v>
      </c>
      <c r="K74" s="111">
        <f t="shared" si="33"/>
        <v>0</v>
      </c>
      <c r="L74" s="111">
        <f t="shared" si="33"/>
        <v>0</v>
      </c>
      <c r="M74" s="111">
        <f t="shared" si="33"/>
        <v>0</v>
      </c>
      <c r="N74" s="111">
        <f t="shared" si="33"/>
        <v>0</v>
      </c>
      <c r="O74" s="111">
        <f t="shared" si="33"/>
        <v>0</v>
      </c>
      <c r="P74" s="111">
        <f t="shared" si="33"/>
        <v>0</v>
      </c>
      <c r="Q74" s="111">
        <f t="shared" si="33"/>
        <v>0</v>
      </c>
      <c r="R74" s="111">
        <f t="shared" si="33"/>
        <v>0</v>
      </c>
      <c r="S74" s="111">
        <f t="shared" si="33"/>
        <v>0</v>
      </c>
      <c r="T74" s="111">
        <f t="shared" si="33"/>
        <v>0</v>
      </c>
      <c r="U74" s="111">
        <f t="shared" si="33"/>
        <v>0</v>
      </c>
      <c r="V74" s="111">
        <f t="shared" si="33"/>
        <v>0</v>
      </c>
      <c r="W74" s="111">
        <f t="shared" si="33"/>
        <v>0</v>
      </c>
      <c r="X74" s="111">
        <f t="shared" si="33"/>
        <v>0</v>
      </c>
      <c r="Y74" s="111">
        <f t="shared" si="33"/>
        <v>0</v>
      </c>
      <c r="Z74" s="111">
        <f t="shared" si="33"/>
        <v>0</v>
      </c>
      <c r="AA74" s="111">
        <f t="shared" si="33"/>
        <v>0</v>
      </c>
      <c r="AB74" s="111">
        <f t="shared" si="33"/>
        <v>0</v>
      </c>
      <c r="AC74" s="111">
        <f t="shared" si="33"/>
        <v>0</v>
      </c>
      <c r="AD74" s="111">
        <f t="shared" si="33"/>
        <v>0</v>
      </c>
      <c r="AE74" s="111">
        <f t="shared" si="33"/>
        <v>0</v>
      </c>
      <c r="AF74" s="111">
        <f t="shared" si="33"/>
        <v>0</v>
      </c>
      <c r="AG74" s="111">
        <f t="shared" si="33"/>
        <v>0</v>
      </c>
      <c r="AH74" s="111">
        <f t="shared" si="33"/>
        <v>0</v>
      </c>
      <c r="AI74" s="111">
        <f t="shared" si="33"/>
        <v>0</v>
      </c>
      <c r="AJ74" s="111">
        <f t="shared" si="33"/>
        <v>0</v>
      </c>
      <c r="AK74" s="111">
        <f t="shared" si="33"/>
        <v>0</v>
      </c>
      <c r="AL74" s="111">
        <f t="shared" si="33"/>
        <v>0</v>
      </c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>
      <c r="A75" s="84" t="s">
        <v>37</v>
      </c>
      <c r="B75" s="85">
        <f>B3</f>
        <v>100000000</v>
      </c>
      <c r="C75" s="85">
        <f t="shared" ref="C75:AL75" si="34">B75+C73</f>
        <v>100000000</v>
      </c>
      <c r="D75" s="85">
        <f t="shared" si="34"/>
        <v>100000000</v>
      </c>
      <c r="E75" s="85">
        <f t="shared" si="34"/>
        <v>100000000</v>
      </c>
      <c r="F75" s="85">
        <f t="shared" si="34"/>
        <v>100000000</v>
      </c>
      <c r="G75" s="85">
        <f t="shared" si="34"/>
        <v>100000000</v>
      </c>
      <c r="H75" s="85">
        <f t="shared" si="34"/>
        <v>100000000</v>
      </c>
      <c r="I75" s="85">
        <f t="shared" si="34"/>
        <v>100000000</v>
      </c>
      <c r="J75" s="85">
        <f t="shared" si="34"/>
        <v>100000000</v>
      </c>
      <c r="K75" s="85">
        <f t="shared" si="34"/>
        <v>100000000</v>
      </c>
      <c r="L75" s="85">
        <f t="shared" si="34"/>
        <v>100000000</v>
      </c>
      <c r="M75" s="85">
        <f t="shared" si="34"/>
        <v>100000000</v>
      </c>
      <c r="N75" s="85">
        <f t="shared" si="34"/>
        <v>100000000</v>
      </c>
      <c r="O75" s="85">
        <f t="shared" si="34"/>
        <v>100000000</v>
      </c>
      <c r="P75" s="85">
        <f t="shared" si="34"/>
        <v>100000000</v>
      </c>
      <c r="Q75" s="85">
        <f t="shared" si="34"/>
        <v>100000000</v>
      </c>
      <c r="R75" s="85">
        <f t="shared" si="34"/>
        <v>100000000</v>
      </c>
      <c r="S75" s="85">
        <f t="shared" si="34"/>
        <v>100000000</v>
      </c>
      <c r="T75" s="85">
        <f t="shared" si="34"/>
        <v>100000000</v>
      </c>
      <c r="U75" s="85">
        <f t="shared" si="34"/>
        <v>100000000</v>
      </c>
      <c r="V75" s="85">
        <f t="shared" si="34"/>
        <v>100000000</v>
      </c>
      <c r="W75" s="85">
        <f t="shared" si="34"/>
        <v>100000000</v>
      </c>
      <c r="X75" s="85">
        <f t="shared" si="34"/>
        <v>100000000</v>
      </c>
      <c r="Y75" s="85">
        <f t="shared" si="34"/>
        <v>100000000</v>
      </c>
      <c r="Z75" s="85">
        <f t="shared" si="34"/>
        <v>100000000</v>
      </c>
      <c r="AA75" s="85">
        <f t="shared" si="34"/>
        <v>100000000</v>
      </c>
      <c r="AB75" s="85">
        <f t="shared" si="34"/>
        <v>100000000</v>
      </c>
      <c r="AC75" s="85">
        <f t="shared" si="34"/>
        <v>100000000</v>
      </c>
      <c r="AD75" s="85">
        <f t="shared" si="34"/>
        <v>100000000</v>
      </c>
      <c r="AE75" s="85">
        <f t="shared" si="34"/>
        <v>100000000</v>
      </c>
      <c r="AF75" s="85">
        <f t="shared" si="34"/>
        <v>100000000</v>
      </c>
      <c r="AG75" s="85">
        <f t="shared" si="34"/>
        <v>100000000</v>
      </c>
      <c r="AH75" s="85">
        <f t="shared" si="34"/>
        <v>100000000</v>
      </c>
      <c r="AI75" s="85">
        <f t="shared" si="34"/>
        <v>100000000</v>
      </c>
      <c r="AJ75" s="85">
        <f t="shared" si="34"/>
        <v>100000000</v>
      </c>
      <c r="AK75" s="85">
        <f t="shared" si="34"/>
        <v>100000000</v>
      </c>
      <c r="AL75" s="85">
        <f t="shared" si="34"/>
        <v>100000000</v>
      </c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</row>
    <row r="78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</row>
    <row r="8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</row>
    <row r="89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</row>
    <row r="94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</row>
    <row r="9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</row>
    <row r="96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</row>
    <row r="97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</row>
    <row r="98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</row>
    <row r="99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</row>
    <row r="100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</row>
    <row r="10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</row>
    <row r="10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</row>
    <row r="10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</row>
    <row r="104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</row>
    <row r="10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</row>
    <row r="106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</row>
    <row r="10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</row>
    <row r="108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</row>
    <row r="109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</row>
    <row r="11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</row>
    <row r="11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</row>
    <row r="11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</row>
    <row r="114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</row>
    <row r="1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</row>
    <row r="11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</row>
    <row r="1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</row>
    <row r="118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</row>
    <row r="119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</row>
    <row r="120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</row>
    <row r="12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</row>
    <row r="12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</row>
    <row r="12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</row>
    <row r="124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</row>
    <row r="1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</row>
    <row r="12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</row>
    <row r="127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</row>
    <row r="128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</row>
    <row r="129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</row>
    <row r="130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</row>
    <row r="13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</row>
    <row r="13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</row>
    <row r="13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</row>
    <row r="134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</row>
    <row r="1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</row>
    <row r="136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</row>
    <row r="137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</row>
    <row r="138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</row>
    <row r="139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</row>
    <row r="140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</row>
    <row r="14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</row>
    <row r="14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</row>
    <row r="14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</row>
    <row r="144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</row>
    <row r="14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</row>
    <row r="14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</row>
    <row r="14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</row>
    <row r="148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</row>
    <row r="149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</row>
    <row r="150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</row>
    <row r="15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</row>
    <row r="15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</row>
    <row r="15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</row>
    <row r="154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</row>
    <row r="15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</row>
    <row r="15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</row>
    <row r="157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</row>
    <row r="158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</row>
    <row r="159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</row>
    <row r="16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</row>
    <row r="16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</row>
    <row r="16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</row>
    <row r="16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</row>
    <row r="164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</row>
    <row r="16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</row>
    <row r="166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</row>
    <row r="167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</row>
    <row r="168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</row>
    <row r="169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</row>
    <row r="17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</row>
    <row r="17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</row>
    <row r="17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</row>
    <row r="17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</row>
    <row r="174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</row>
    <row r="1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</row>
    <row r="17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</row>
    <row r="177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</row>
    <row r="178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</row>
    <row r="179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</row>
    <row r="18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</row>
    <row r="18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</row>
    <row r="18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</row>
    <row r="18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</row>
    <row r="184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</row>
    <row r="18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</row>
    <row r="18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</row>
    <row r="187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</row>
    <row r="188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</row>
    <row r="189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</row>
    <row r="19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</row>
    <row r="19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</row>
    <row r="19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</row>
    <row r="19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</row>
    <row r="194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</row>
    <row r="19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</row>
    <row r="196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</row>
    <row r="197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</row>
    <row r="198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</row>
    <row r="199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</row>
    <row r="20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</row>
    <row r="20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</row>
    <row r="20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</row>
    <row r="20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</row>
    <row r="204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</row>
    <row r="20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</row>
    <row r="206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</row>
    <row r="207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</row>
    <row r="208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</row>
    <row r="20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</row>
    <row r="21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</row>
    <row r="21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</row>
    <row r="21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</row>
    <row r="21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</row>
    <row r="214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</row>
    <row r="2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</row>
    <row r="216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</row>
    <row r="217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</row>
    <row r="218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</row>
    <row r="219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</row>
    <row r="2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</row>
    <row r="2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</row>
    <row r="22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</row>
    <row r="22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</row>
    <row r="224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</row>
    <row r="2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</row>
    <row r="226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</row>
    <row r="227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</row>
    <row r="228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</row>
    <row r="229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</row>
    <row r="23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</row>
    <row r="23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</row>
    <row r="23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</row>
    <row r="23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</row>
    <row r="234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</row>
    <row r="2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</row>
    <row r="236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</row>
    <row r="237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</row>
    <row r="238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</row>
    <row r="239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</row>
    <row r="24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</row>
    <row r="24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</row>
    <row r="24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</row>
    <row r="24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</row>
    <row r="244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</row>
    <row r="24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</row>
    <row r="246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</row>
    <row r="247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</row>
    <row r="248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</row>
    <row r="249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</row>
    <row r="25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</row>
    <row r="25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</row>
    <row r="25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</row>
    <row r="25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</row>
    <row r="254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</row>
    <row r="25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</row>
    <row r="256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</row>
    <row r="257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</row>
    <row r="258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</row>
    <row r="259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</row>
    <row r="26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</row>
    <row r="26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</row>
    <row r="26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</row>
    <row r="26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</row>
    <row r="264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</row>
    <row r="26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</row>
    <row r="266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</row>
    <row r="267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</row>
    <row r="268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</row>
    <row r="269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</row>
    <row r="270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</row>
    <row r="27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</row>
    <row r="27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</row>
    <row r="27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</row>
    <row r="274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</row>
    <row r="2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</row>
    <row r="276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</row>
    <row r="277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</row>
    <row r="278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</row>
    <row r="279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</row>
    <row r="280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</row>
    <row r="28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</row>
    <row r="28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</row>
    <row r="28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</row>
    <row r="284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</row>
    <row r="28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</row>
    <row r="286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</row>
    <row r="287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</row>
    <row r="28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</row>
    <row r="289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</row>
    <row r="290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</row>
    <row r="29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</row>
    <row r="29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</row>
    <row r="29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</row>
    <row r="294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</row>
    <row r="29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</row>
    <row r="296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</row>
    <row r="297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</row>
    <row r="29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</row>
    <row r="299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</row>
    <row r="300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</row>
    <row r="30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</row>
    <row r="30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</row>
    <row r="30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</row>
    <row r="304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</row>
    <row r="30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</row>
    <row r="306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</row>
    <row r="307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</row>
    <row r="30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</row>
    <row r="309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</row>
    <row r="310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</row>
    <row r="31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</row>
    <row r="3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</row>
    <row r="31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</row>
    <row r="314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</row>
    <row r="3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</row>
    <row r="316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</row>
    <row r="317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</row>
    <row r="318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</row>
    <row r="319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</row>
    <row r="320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</row>
    <row r="3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</row>
    <row r="32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</row>
    <row r="32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</row>
    <row r="324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</row>
    <row r="3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</row>
    <row r="326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</row>
    <row r="327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</row>
    <row r="328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</row>
    <row r="329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</row>
    <row r="330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</row>
    <row r="33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</row>
    <row r="33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</row>
    <row r="33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</row>
    <row r="334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</row>
    <row r="3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</row>
    <row r="336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</row>
    <row r="337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</row>
    <row r="338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</row>
    <row r="339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</row>
    <row r="340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</row>
    <row r="34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</row>
    <row r="34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</row>
    <row r="34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</row>
    <row r="344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</row>
    <row r="34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</row>
    <row r="346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</row>
    <row r="347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</row>
    <row r="348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</row>
    <row r="349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</row>
    <row r="350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</row>
    <row r="35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</row>
    <row r="35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</row>
    <row r="35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</row>
    <row r="354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</row>
    <row r="35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</row>
    <row r="356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</row>
    <row r="357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</row>
    <row r="358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</row>
    <row r="359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</row>
    <row r="360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</row>
    <row r="36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</row>
    <row r="36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</row>
    <row r="36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</row>
    <row r="364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</row>
    <row r="36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</row>
    <row r="366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</row>
    <row r="367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</row>
    <row r="368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</row>
    <row r="369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</row>
    <row r="370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</row>
    <row r="37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</row>
    <row r="37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</row>
    <row r="37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</row>
    <row r="374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</row>
    <row r="3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</row>
    <row r="376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</row>
    <row r="377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</row>
    <row r="378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</row>
    <row r="379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</row>
    <row r="380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</row>
    <row r="38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</row>
    <row r="38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</row>
    <row r="38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</row>
    <row r="384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</row>
    <row r="38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</row>
    <row r="386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</row>
    <row r="387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</row>
    <row r="388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</row>
    <row r="389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</row>
    <row r="390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</row>
    <row r="39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</row>
    <row r="39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</row>
    <row r="39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</row>
    <row r="394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</row>
    <row r="39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</row>
    <row r="396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</row>
    <row r="397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</row>
    <row r="398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</row>
    <row r="399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</row>
    <row r="400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</row>
    <row r="40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</row>
    <row r="40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</row>
    <row r="40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</row>
    <row r="404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</row>
    <row r="40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</row>
    <row r="406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</row>
    <row r="407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</row>
    <row r="408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</row>
    <row r="409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</row>
    <row r="410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</row>
    <row r="41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</row>
    <row r="4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</row>
    <row r="41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</row>
    <row r="414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</row>
    <row r="41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</row>
    <row r="416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</row>
    <row r="417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</row>
    <row r="418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</row>
    <row r="419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</row>
    <row r="420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</row>
    <row r="4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</row>
    <row r="42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</row>
    <row r="42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</row>
    <row r="424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</row>
    <row r="4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</row>
    <row r="426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</row>
    <row r="427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</row>
    <row r="428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</row>
    <row r="429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</row>
    <row r="430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</row>
    <row r="43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</row>
    <row r="43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</row>
    <row r="43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</row>
    <row r="434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</row>
    <row r="4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</row>
    <row r="436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</row>
    <row r="437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</row>
    <row r="438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</row>
    <row r="439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</row>
    <row r="440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</row>
    <row r="44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</row>
    <row r="44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</row>
    <row r="44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</row>
    <row r="444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</row>
    <row r="44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</row>
    <row r="446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</row>
    <row r="447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</row>
    <row r="448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</row>
    <row r="449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</row>
    <row r="450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</row>
    <row r="45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</row>
    <row r="45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</row>
    <row r="45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</row>
    <row r="454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</row>
    <row r="45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</row>
    <row r="456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</row>
    <row r="457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</row>
    <row r="458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</row>
    <row r="459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</row>
    <row r="460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</row>
    <row r="46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</row>
    <row r="46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</row>
    <row r="46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</row>
    <row r="464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</row>
    <row r="46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</row>
    <row r="466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</row>
    <row r="467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</row>
    <row r="468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</row>
    <row r="469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</row>
    <row r="470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</row>
    <row r="47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</row>
    <row r="47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</row>
    <row r="47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</row>
    <row r="474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</row>
    <row r="4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</row>
    <row r="476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</row>
    <row r="477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</row>
    <row r="478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</row>
    <row r="479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</row>
    <row r="480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</row>
    <row r="48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</row>
    <row r="48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</row>
    <row r="48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</row>
    <row r="484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</row>
    <row r="48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</row>
    <row r="486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</row>
    <row r="487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</row>
    <row r="488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</row>
    <row r="48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</row>
    <row r="490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</row>
    <row r="49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</row>
    <row r="49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</row>
    <row r="49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</row>
    <row r="494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</row>
    <row r="49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</row>
    <row r="496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</row>
    <row r="497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</row>
    <row r="498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</row>
    <row r="499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</row>
    <row r="500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</row>
    <row r="50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</row>
    <row r="50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</row>
    <row r="50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</row>
    <row r="504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</row>
    <row r="50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</row>
    <row r="506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</row>
    <row r="507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</row>
    <row r="508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</row>
    <row r="509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</row>
    <row r="510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</row>
    <row r="51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</row>
    <row r="5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</row>
    <row r="51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</row>
    <row r="514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</row>
    <row r="51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</row>
    <row r="516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</row>
    <row r="517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</row>
    <row r="518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</row>
    <row r="519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</row>
    <row r="520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</row>
    <row r="52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</row>
    <row r="52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</row>
    <row r="52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</row>
    <row r="524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</row>
    <row r="5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</row>
    <row r="526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</row>
    <row r="527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</row>
    <row r="528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</row>
    <row r="529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</row>
    <row r="530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</row>
    <row r="53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</row>
    <row r="53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</row>
    <row r="53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</row>
    <row r="534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</row>
    <row r="5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</row>
    <row r="53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</row>
    <row r="537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</row>
    <row r="538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</row>
    <row r="539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</row>
    <row r="540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</row>
    <row r="54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</row>
    <row r="54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</row>
    <row r="54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</row>
    <row r="544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</row>
    <row r="54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</row>
    <row r="54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</row>
    <row r="547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</row>
    <row r="548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</row>
    <row r="549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</row>
    <row r="550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</row>
    <row r="55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</row>
    <row r="55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</row>
    <row r="55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</row>
    <row r="554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</row>
    <row r="55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</row>
    <row r="55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</row>
    <row r="557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</row>
    <row r="558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</row>
    <row r="559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</row>
    <row r="560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</row>
    <row r="56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</row>
    <row r="56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</row>
    <row r="56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</row>
    <row r="564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</row>
    <row r="56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</row>
    <row r="56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</row>
    <row r="567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</row>
    <row r="568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</row>
    <row r="569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</row>
    <row r="570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</row>
    <row r="57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</row>
    <row r="57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</row>
    <row r="57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</row>
    <row r="574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</row>
    <row r="5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</row>
    <row r="57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</row>
    <row r="577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</row>
    <row r="578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</row>
    <row r="579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</row>
    <row r="580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</row>
    <row r="58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</row>
    <row r="58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</row>
    <row r="58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</row>
    <row r="584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</row>
    <row r="58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</row>
    <row r="58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</row>
    <row r="587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</row>
    <row r="588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</row>
    <row r="589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</row>
    <row r="590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</row>
    <row r="59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</row>
    <row r="59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</row>
    <row r="59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</row>
    <row r="594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</row>
    <row r="59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</row>
    <row r="59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</row>
    <row r="597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</row>
    <row r="598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</row>
    <row r="599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</row>
    <row r="600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</row>
    <row r="60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</row>
    <row r="60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</row>
    <row r="60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</row>
    <row r="604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</row>
    <row r="60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</row>
    <row r="60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</row>
    <row r="607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</row>
    <row r="608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</row>
    <row r="609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</row>
    <row r="610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</row>
    <row r="61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</row>
    <row r="6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</row>
    <row r="61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</row>
    <row r="614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</row>
    <row r="61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</row>
    <row r="61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</row>
    <row r="617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</row>
    <row r="618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</row>
    <row r="619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</row>
    <row r="620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</row>
    <row r="62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</row>
    <row r="62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</row>
    <row r="62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</row>
    <row r="624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</row>
    <row r="6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</row>
    <row r="62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</row>
    <row r="627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</row>
    <row r="628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</row>
    <row r="629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</row>
    <row r="630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</row>
    <row r="63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</row>
    <row r="63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</row>
    <row r="63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</row>
    <row r="634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</row>
    <row r="6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</row>
    <row r="63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</row>
    <row r="637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</row>
    <row r="638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</row>
    <row r="639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</row>
    <row r="640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</row>
    <row r="64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</row>
    <row r="64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</row>
    <row r="64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</row>
    <row r="644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</row>
    <row r="64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</row>
    <row r="64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</row>
    <row r="647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</row>
    <row r="648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</row>
    <row r="649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</row>
    <row r="650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</row>
    <row r="65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</row>
    <row r="65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</row>
    <row r="65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</row>
    <row r="654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</row>
    <row r="65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</row>
    <row r="65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</row>
    <row r="657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</row>
    <row r="658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</row>
    <row r="659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</row>
    <row r="660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</row>
    <row r="66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</row>
    <row r="66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</row>
    <row r="66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</row>
    <row r="664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</row>
    <row r="66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</row>
    <row r="66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</row>
    <row r="667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</row>
    <row r="668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</row>
    <row r="669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</row>
    <row r="670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</row>
    <row r="67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</row>
    <row r="67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</row>
    <row r="67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</row>
    <row r="674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</row>
    <row r="6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</row>
    <row r="67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</row>
    <row r="677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</row>
    <row r="678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</row>
    <row r="679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</row>
    <row r="680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</row>
    <row r="68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</row>
    <row r="68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</row>
    <row r="68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</row>
    <row r="684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</row>
    <row r="68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</row>
    <row r="68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</row>
    <row r="687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</row>
    <row r="688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</row>
    <row r="689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</row>
    <row r="690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</row>
    <row r="69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</row>
    <row r="69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</row>
    <row r="69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</row>
    <row r="694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</row>
    <row r="69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</row>
    <row r="69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</row>
    <row r="697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</row>
    <row r="698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</row>
    <row r="699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</row>
    <row r="700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</row>
    <row r="70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</row>
    <row r="70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</row>
    <row r="70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</row>
    <row r="704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</row>
    <row r="70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</row>
    <row r="70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</row>
    <row r="707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</row>
    <row r="708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</row>
    <row r="709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</row>
    <row r="710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</row>
    <row r="71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</row>
    <row r="7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</row>
    <row r="71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</row>
    <row r="714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</row>
    <row r="71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</row>
    <row r="71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</row>
    <row r="717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</row>
    <row r="718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</row>
    <row r="719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</row>
    <row r="720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</row>
    <row r="72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</row>
    <row r="72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</row>
    <row r="72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</row>
    <row r="724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</row>
    <row r="7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</row>
    <row r="72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</row>
    <row r="727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</row>
    <row r="728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</row>
    <row r="729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</row>
    <row r="730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</row>
    <row r="73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</row>
    <row r="73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</row>
    <row r="73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</row>
    <row r="734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</row>
    <row r="7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</row>
    <row r="736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</row>
    <row r="737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</row>
    <row r="738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</row>
    <row r="739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</row>
    <row r="740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</row>
    <row r="74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</row>
    <row r="74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</row>
    <row r="74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</row>
    <row r="744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</row>
    <row r="74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</row>
    <row r="746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</row>
    <row r="747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</row>
    <row r="748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</row>
    <row r="749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</row>
    <row r="750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</row>
    <row r="75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</row>
    <row r="75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</row>
    <row r="75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</row>
    <row r="754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</row>
    <row r="75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</row>
    <row r="756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</row>
    <row r="757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</row>
    <row r="758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</row>
    <row r="759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</row>
    <row r="760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</row>
    <row r="76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</row>
    <row r="76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</row>
    <row r="76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</row>
    <row r="764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</row>
    <row r="76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</row>
    <row r="766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</row>
    <row r="767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</row>
    <row r="768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</row>
    <row r="769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</row>
    <row r="770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</row>
    <row r="77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</row>
    <row r="77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</row>
    <row r="77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</row>
    <row r="774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</row>
    <row r="7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</row>
    <row r="776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</row>
    <row r="777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</row>
    <row r="778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</row>
    <row r="779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</row>
    <row r="780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</row>
    <row r="78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</row>
    <row r="78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</row>
    <row r="78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</row>
    <row r="784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</row>
    <row r="78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</row>
    <row r="786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</row>
    <row r="787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</row>
    <row r="788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</row>
    <row r="789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</row>
    <row r="790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</row>
    <row r="79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</row>
    <row r="79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</row>
    <row r="79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</row>
    <row r="794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</row>
    <row r="79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</row>
    <row r="796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</row>
    <row r="797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</row>
    <row r="798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</row>
    <row r="799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</row>
    <row r="800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</row>
    <row r="80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</row>
    <row r="80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</row>
    <row r="80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</row>
    <row r="804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</row>
    <row r="80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</row>
    <row r="806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</row>
    <row r="807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</row>
    <row r="808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</row>
    <row r="809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</row>
    <row r="810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</row>
    <row r="81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</row>
    <row r="8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</row>
    <row r="81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</row>
    <row r="814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</row>
    <row r="81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</row>
    <row r="816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</row>
    <row r="817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</row>
    <row r="818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</row>
    <row r="819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</row>
    <row r="820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</row>
    <row r="82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</row>
    <row r="82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</row>
    <row r="82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</row>
    <row r="824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</row>
    <row r="8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</row>
    <row r="826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</row>
    <row r="827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</row>
    <row r="828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</row>
    <row r="829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</row>
    <row r="830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</row>
    <row r="83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</row>
    <row r="83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</row>
    <row r="83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</row>
    <row r="834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</row>
    <row r="8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</row>
    <row r="836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</row>
    <row r="837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</row>
    <row r="838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</row>
    <row r="839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</row>
    <row r="840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</row>
    <row r="84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</row>
    <row r="84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</row>
    <row r="84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</row>
    <row r="844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</row>
    <row r="84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</row>
    <row r="846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</row>
    <row r="847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</row>
    <row r="848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</row>
    <row r="849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</row>
    <row r="850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</row>
    <row r="85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</row>
    <row r="85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</row>
    <row r="85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</row>
    <row r="854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</row>
    <row r="85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</row>
    <row r="856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</row>
    <row r="857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</row>
    <row r="858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</row>
    <row r="859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</row>
    <row r="860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</row>
    <row r="86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</row>
    <row r="86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</row>
    <row r="86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</row>
    <row r="864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</row>
    <row r="86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</row>
    <row r="866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</row>
    <row r="867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</row>
    <row r="868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</row>
    <row r="869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</row>
    <row r="870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</row>
    <row r="87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</row>
    <row r="87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</row>
    <row r="87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</row>
    <row r="874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</row>
    <row r="8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</row>
    <row r="876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</row>
    <row r="877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</row>
    <row r="878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</row>
    <row r="879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</row>
    <row r="880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</row>
    <row r="88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</row>
    <row r="88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</row>
    <row r="88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</row>
    <row r="884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</row>
    <row r="88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</row>
    <row r="886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</row>
    <row r="887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</row>
    <row r="888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</row>
    <row r="889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</row>
    <row r="890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</row>
    <row r="89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</row>
    <row r="89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</row>
    <row r="89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</row>
    <row r="894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</row>
    <row r="89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</row>
    <row r="896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</row>
    <row r="897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</row>
    <row r="898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</row>
    <row r="899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</row>
    <row r="900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</row>
    <row r="90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</row>
    <row r="90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</row>
    <row r="90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</row>
    <row r="904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</row>
    <row r="90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</row>
    <row r="906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</row>
    <row r="907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</row>
    <row r="908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</row>
    <row r="909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</row>
    <row r="910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</row>
    <row r="91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</row>
    <row r="9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</row>
    <row r="91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</row>
    <row r="914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</row>
    <row r="91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</row>
    <row r="916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</row>
    <row r="917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</row>
    <row r="918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</row>
    <row r="919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</row>
    <row r="920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</row>
    <row r="92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</row>
    <row r="92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</row>
    <row r="92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</row>
    <row r="924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</row>
    <row r="9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</row>
    <row r="926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</row>
    <row r="927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</row>
    <row r="928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</row>
    <row r="929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</row>
    <row r="930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</row>
    <row r="93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</row>
    <row r="93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</row>
    <row r="93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</row>
    <row r="934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</row>
    <row r="9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</row>
    <row r="936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</row>
    <row r="937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</row>
    <row r="938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</row>
    <row r="939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</row>
    <row r="940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</row>
    <row r="94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</row>
    <row r="94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</row>
    <row r="94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</row>
    <row r="944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</row>
    <row r="94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</row>
    <row r="946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</row>
    <row r="947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</row>
    <row r="948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</row>
    <row r="949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</row>
    <row r="950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</row>
    <row r="95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</row>
    <row r="95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</row>
    <row r="95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</row>
    <row r="954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</row>
    <row r="95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</row>
    <row r="956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</row>
    <row r="957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</row>
    <row r="958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</row>
    <row r="959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</row>
    <row r="960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</row>
    <row r="96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</row>
    <row r="96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</row>
    <row r="96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</row>
    <row r="964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</row>
    <row r="96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</row>
    <row r="966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</row>
    <row r="967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</row>
    <row r="968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</row>
    <row r="969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</row>
    <row r="970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</row>
    <row r="97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</row>
    <row r="97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</row>
    <row r="97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</row>
    <row r="974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</row>
    <row r="9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</row>
    <row r="976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</row>
    <row r="977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</row>
    <row r="978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</row>
    <row r="979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</row>
    <row r="980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</row>
    <row r="98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</row>
    <row r="98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</row>
    <row r="98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</row>
    <row r="984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</row>
    <row r="98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</row>
    <row r="986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</row>
    <row r="987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</row>
    <row r="988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</row>
    <row r="989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</row>
    <row r="990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</row>
    <row r="99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</row>
    <row r="99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</row>
    <row r="99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</row>
    <row r="994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</row>
    <row r="99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</row>
    <row r="996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</row>
    <row r="997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</row>
    <row r="998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</row>
    <row r="999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</row>
    <row r="1000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</row>
    <row r="100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  <c r="BF1001" s="44"/>
      <c r="BG1001" s="44"/>
    </row>
    <row r="100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  <c r="BF1002" s="44"/>
      <c r="BG1002" s="44"/>
    </row>
    <row r="1003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  <c r="BF1003" s="44"/>
      <c r="BG1003" s="44"/>
    </row>
    <row r="1004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  <c r="BF1004" s="44"/>
      <c r="BG1004" s="44"/>
    </row>
    <row r="100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  <c r="BF1005" s="44"/>
      <c r="BG1005" s="44"/>
    </row>
    <row r="1006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  <c r="BF1006" s="44"/>
      <c r="BG1006" s="44"/>
    </row>
    <row r="1007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</row>
    <row r="1008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</row>
    <row r="1009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</row>
    <row r="1010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</row>
    <row r="1011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</row>
    <row r="1012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</row>
    <row r="1013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</row>
    <row r="1014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</row>
    <row r="1015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</row>
    <row r="1016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  <c r="BF1016" s="44"/>
      <c r="BG1016" s="44"/>
    </row>
    <row r="1017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</row>
    <row r="1018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</row>
  </sheetData>
  <drawing r:id="rId1"/>
</worksheet>
</file>